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updateLinks="never" codeName="ThisWorkbook"/>
  <mc:AlternateContent xmlns:mc="http://schemas.openxmlformats.org/markup-compatibility/2006">
    <mc:Choice Requires="x15">
      <x15ac:absPath xmlns:x15ac="http://schemas.microsoft.com/office/spreadsheetml/2010/11/ac" url="\\etjp019fivp002\Rootshare\Fukushima\20-部署別\30_福島分析G\ASM\03-【放射能】\_ 依頼書【FM】\"/>
    </mc:Choice>
  </mc:AlternateContent>
  <xr:revisionPtr revIDLastSave="0" documentId="13_ncr:1_{9D821D1F-2424-47F9-A88D-E0DA5172E419}" xr6:coauthVersionLast="47" xr6:coauthVersionMax="47" xr10:uidLastSave="{00000000-0000-0000-0000-000000000000}"/>
  <workbookProtection workbookAlgorithmName="SHA-512" workbookHashValue="yHNVBdTGyYwGuHZk1ULLs16zkK/1Pkn3kZeIMLnQAoVLL5MAWKHOCscwmy85IN1Ma7KnbQc4SWwjxvFu1eGTkA==" workbookSaltValue="/5KxWHMYkhtiNkGarPITMA==" workbookSpinCount="100000" lockStructure="1"/>
  <bookViews>
    <workbookView xWindow="-120" yWindow="-120" windowWidth="29040" windowHeight="15840" xr2:uid="{00000000-000D-0000-FFFF-FFFF00000000}"/>
  </bookViews>
  <sheets>
    <sheet name="依頼入力フォーム" sheetId="1" r:id="rId1"/>
    <sheet name="試料詳細情報" sheetId="6" r:id="rId2"/>
    <sheet name="印刷画面" sheetId="2" r:id="rId3"/>
    <sheet name="※試験規格" sheetId="7" r:id="rId4"/>
    <sheet name="プルダウン（非表示予定）" sheetId="4" state="hidden" r:id="rId5"/>
  </sheets>
  <externalReferences>
    <externalReference r:id="rId6"/>
    <externalReference r:id="rId7"/>
    <externalReference r:id="rId8"/>
    <externalReference r:id="rId9"/>
  </externalReferences>
  <definedNames>
    <definedName name="_xlnm.Print_Area" localSheetId="0">依頼入力フォーム!$A$1:$AE$147</definedName>
    <definedName name="_xlnm.Print_Area" localSheetId="2">OFFSET(印刷画面!$A$1:$I$2,0,0,印刷画面!$AC$8,21)</definedName>
    <definedName name="_xlnm.Print_Area" localSheetId="1">試料詳細情報!$A$1:$P$32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39" i="1" l="1"/>
  <c r="AW140" i="1"/>
  <c r="AW141" i="1"/>
  <c r="AW142" i="1"/>
  <c r="AW143" i="1"/>
  <c r="AW144" i="1"/>
  <c r="AW145" i="1"/>
  <c r="AW146" i="1"/>
  <c r="AW147" i="1"/>
  <c r="AW148" i="1"/>
  <c r="AW149" i="1"/>
  <c r="AW150" i="1"/>
  <c r="AW151" i="1"/>
  <c r="AW152" i="1"/>
  <c r="AW153" i="1"/>
  <c r="AW154" i="1"/>
  <c r="AW155" i="1"/>
  <c r="AW156" i="1"/>
  <c r="AW157" i="1"/>
  <c r="AW158" i="1"/>
  <c r="AW159" i="1"/>
  <c r="AW160" i="1"/>
  <c r="AW161" i="1"/>
  <c r="AW162" i="1"/>
  <c r="AW163" i="1"/>
  <c r="AW164" i="1"/>
  <c r="AW165" i="1"/>
  <c r="AW166" i="1"/>
  <c r="AW167" i="1"/>
  <c r="AW168" i="1"/>
  <c r="AW169" i="1"/>
  <c r="AW170" i="1"/>
  <c r="AW171" i="1"/>
  <c r="AW172" i="1"/>
  <c r="AW173" i="1"/>
  <c r="AW174" i="1"/>
  <c r="AW175" i="1"/>
  <c r="AW176" i="1"/>
  <c r="AW177" i="1"/>
  <c r="AW178" i="1"/>
  <c r="AW179" i="1"/>
  <c r="AW180" i="1"/>
  <c r="AW181" i="1"/>
  <c r="AW182" i="1"/>
  <c r="AW183" i="1"/>
  <c r="AW184" i="1"/>
  <c r="AW185" i="1"/>
  <c r="AW186" i="1"/>
  <c r="AW187" i="1"/>
  <c r="AW188" i="1"/>
  <c r="AW189" i="1"/>
  <c r="AW190" i="1"/>
  <c r="AW191" i="1"/>
  <c r="AW192" i="1"/>
  <c r="AW193" i="1"/>
  <c r="AW194" i="1"/>
  <c r="AW195" i="1"/>
  <c r="AW196" i="1"/>
  <c r="AW197" i="1"/>
  <c r="AW198" i="1"/>
  <c r="AW199" i="1"/>
  <c r="AW200" i="1"/>
  <c r="AW201" i="1"/>
  <c r="AW202" i="1"/>
  <c r="AW203" i="1"/>
  <c r="AW204" i="1"/>
  <c r="AW205" i="1"/>
  <c r="AW206" i="1"/>
  <c r="AW207" i="1"/>
  <c r="AW208" i="1"/>
  <c r="AW209" i="1"/>
  <c r="AW210" i="1"/>
  <c r="AW211" i="1"/>
  <c r="AW212" i="1"/>
  <c r="AW213" i="1"/>
  <c r="AW214" i="1"/>
  <c r="AW215" i="1"/>
  <c r="AW216" i="1"/>
  <c r="AW217" i="1"/>
  <c r="AW218" i="1"/>
  <c r="AW219" i="1"/>
  <c r="AW220" i="1"/>
  <c r="AW221" i="1"/>
  <c r="AW222" i="1"/>
  <c r="AW223" i="1"/>
  <c r="AW224" i="1"/>
  <c r="AW225" i="1"/>
  <c r="AW226" i="1"/>
  <c r="AW227" i="1"/>
  <c r="AW228" i="1"/>
  <c r="AW229" i="1"/>
  <c r="AW230" i="1"/>
  <c r="AW231" i="1"/>
  <c r="AW232" i="1"/>
  <c r="AW233" i="1"/>
  <c r="AW234" i="1"/>
  <c r="AW235" i="1"/>
  <c r="AW236" i="1"/>
  <c r="AW237" i="1"/>
  <c r="AV139" i="1" l="1"/>
  <c r="AV140" i="1"/>
  <c r="AV141" i="1"/>
  <c r="AV142" i="1"/>
  <c r="AV143" i="1"/>
  <c r="AV144" i="1"/>
  <c r="AV145" i="1"/>
  <c r="AV146" i="1"/>
  <c r="AV147" i="1"/>
  <c r="AV148" i="1"/>
  <c r="AV149" i="1"/>
  <c r="AV150" i="1"/>
  <c r="AV151" i="1"/>
  <c r="AV152" i="1"/>
  <c r="AV153" i="1"/>
  <c r="AV154" i="1"/>
  <c r="AV155" i="1"/>
  <c r="AV156" i="1"/>
  <c r="AV157" i="1"/>
  <c r="AV158" i="1"/>
  <c r="AV159" i="1"/>
  <c r="AV160" i="1"/>
  <c r="AV161" i="1"/>
  <c r="AV162" i="1"/>
  <c r="AV163" i="1"/>
  <c r="AV164" i="1"/>
  <c r="AV165" i="1"/>
  <c r="AV166" i="1"/>
  <c r="AV167" i="1"/>
  <c r="AV168" i="1"/>
  <c r="AV169" i="1"/>
  <c r="AV170" i="1"/>
  <c r="AV171" i="1"/>
  <c r="AV172" i="1"/>
  <c r="AV173" i="1"/>
  <c r="AV174" i="1"/>
  <c r="AV175" i="1"/>
  <c r="AV176" i="1"/>
  <c r="AV177" i="1"/>
  <c r="AV178" i="1"/>
  <c r="AV179" i="1"/>
  <c r="AV180" i="1"/>
  <c r="AV181" i="1"/>
  <c r="AV182" i="1"/>
  <c r="AV183" i="1"/>
  <c r="AV184" i="1"/>
  <c r="AV185" i="1"/>
  <c r="AV186" i="1"/>
  <c r="AV187" i="1"/>
  <c r="AV188" i="1"/>
  <c r="AV189" i="1"/>
  <c r="AV190" i="1"/>
  <c r="AV191" i="1"/>
  <c r="AV192" i="1"/>
  <c r="AV193" i="1"/>
  <c r="AV194" i="1"/>
  <c r="AV195" i="1"/>
  <c r="AV196" i="1"/>
  <c r="AV197" i="1"/>
  <c r="AV198" i="1"/>
  <c r="AV199" i="1"/>
  <c r="AV200" i="1"/>
  <c r="AV201" i="1"/>
  <c r="AV202" i="1"/>
  <c r="AV203" i="1"/>
  <c r="AV204" i="1"/>
  <c r="AV205" i="1"/>
  <c r="AV206" i="1"/>
  <c r="AV207" i="1"/>
  <c r="AV208" i="1"/>
  <c r="AV209" i="1"/>
  <c r="AV210" i="1"/>
  <c r="AV211" i="1"/>
  <c r="AV212" i="1"/>
  <c r="AV213" i="1"/>
  <c r="AV214" i="1"/>
  <c r="AV215" i="1"/>
  <c r="AV216" i="1"/>
  <c r="AV217" i="1"/>
  <c r="AV218" i="1"/>
  <c r="AV219" i="1"/>
  <c r="AV220" i="1"/>
  <c r="AV221" i="1"/>
  <c r="AV222" i="1"/>
  <c r="AV223" i="1"/>
  <c r="AV224" i="1"/>
  <c r="AV225" i="1"/>
  <c r="AV226" i="1"/>
  <c r="AV227" i="1"/>
  <c r="AV228" i="1"/>
  <c r="AV229" i="1"/>
  <c r="AV230" i="1"/>
  <c r="AV231" i="1"/>
  <c r="AV232" i="1"/>
  <c r="AV233" i="1"/>
  <c r="AV234" i="1"/>
  <c r="AV235" i="1"/>
  <c r="AV236" i="1"/>
  <c r="AV237" i="1"/>
  <c r="AS139" i="1"/>
  <c r="AT139" i="1"/>
  <c r="AU139" i="1"/>
  <c r="AS140" i="1"/>
  <c r="AT140" i="1"/>
  <c r="AU140" i="1"/>
  <c r="AS141" i="1"/>
  <c r="AT141" i="1"/>
  <c r="AU141" i="1"/>
  <c r="AS142" i="1"/>
  <c r="AT142" i="1"/>
  <c r="AU142" i="1"/>
  <c r="AS143" i="1"/>
  <c r="AT143" i="1"/>
  <c r="AU143" i="1"/>
  <c r="AS144" i="1"/>
  <c r="AT144" i="1"/>
  <c r="AU144" i="1"/>
  <c r="AS145" i="1"/>
  <c r="AT145" i="1"/>
  <c r="AU145" i="1"/>
  <c r="AS146" i="1"/>
  <c r="AT146" i="1"/>
  <c r="AU146" i="1"/>
  <c r="AS147" i="1"/>
  <c r="AT147" i="1"/>
  <c r="AU147" i="1"/>
  <c r="AS148" i="1"/>
  <c r="AT148" i="1"/>
  <c r="AU148" i="1"/>
  <c r="AS149" i="1"/>
  <c r="AT149" i="1"/>
  <c r="AU149" i="1"/>
  <c r="AS150" i="1"/>
  <c r="AT150" i="1"/>
  <c r="AU150" i="1"/>
  <c r="AS151" i="1"/>
  <c r="AT151" i="1"/>
  <c r="AU151" i="1"/>
  <c r="AS152" i="1"/>
  <c r="AT152" i="1"/>
  <c r="AU152" i="1"/>
  <c r="AS153" i="1"/>
  <c r="AT153" i="1"/>
  <c r="AU153" i="1"/>
  <c r="AS154" i="1"/>
  <c r="AT154" i="1"/>
  <c r="AU154" i="1"/>
  <c r="AS155" i="1"/>
  <c r="AT155" i="1"/>
  <c r="AU155" i="1"/>
  <c r="AS156" i="1"/>
  <c r="AT156" i="1"/>
  <c r="AU156" i="1"/>
  <c r="AS157" i="1"/>
  <c r="AT157" i="1"/>
  <c r="AU157" i="1"/>
  <c r="AS158" i="1"/>
  <c r="AT158" i="1"/>
  <c r="AU158" i="1"/>
  <c r="AS159" i="1"/>
  <c r="AT159" i="1"/>
  <c r="AU159" i="1"/>
  <c r="AS160" i="1"/>
  <c r="AT160" i="1"/>
  <c r="AU160" i="1"/>
  <c r="AS161" i="1"/>
  <c r="AT161" i="1"/>
  <c r="AU161" i="1"/>
  <c r="AS162" i="1"/>
  <c r="AT162" i="1"/>
  <c r="AU162" i="1"/>
  <c r="AS163" i="1"/>
  <c r="AT163" i="1"/>
  <c r="AU163" i="1"/>
  <c r="AS164" i="1"/>
  <c r="AT164" i="1"/>
  <c r="AU164" i="1"/>
  <c r="AS165" i="1"/>
  <c r="AT165" i="1"/>
  <c r="AU165" i="1"/>
  <c r="AS166" i="1"/>
  <c r="AT166" i="1"/>
  <c r="AU166" i="1"/>
  <c r="AS167" i="1"/>
  <c r="AT167" i="1"/>
  <c r="AU167" i="1"/>
  <c r="AS168" i="1"/>
  <c r="AT168" i="1"/>
  <c r="AU168" i="1"/>
  <c r="AS169" i="1"/>
  <c r="AT169" i="1"/>
  <c r="AU169" i="1"/>
  <c r="AS170" i="1"/>
  <c r="AT170" i="1"/>
  <c r="AU170" i="1"/>
  <c r="AS171" i="1"/>
  <c r="AT171" i="1"/>
  <c r="AU171" i="1"/>
  <c r="AS172" i="1"/>
  <c r="AT172" i="1"/>
  <c r="AU172" i="1"/>
  <c r="AS173" i="1"/>
  <c r="AT173" i="1"/>
  <c r="AU173" i="1"/>
  <c r="AS174" i="1"/>
  <c r="AT174" i="1"/>
  <c r="AU174" i="1"/>
  <c r="AS175" i="1"/>
  <c r="AT175" i="1"/>
  <c r="AU175" i="1"/>
  <c r="AS176" i="1"/>
  <c r="AT176" i="1"/>
  <c r="AU176" i="1"/>
  <c r="AS177" i="1"/>
  <c r="AT177" i="1"/>
  <c r="AU177" i="1"/>
  <c r="AS178" i="1"/>
  <c r="AT178" i="1"/>
  <c r="AU178" i="1"/>
  <c r="AS179" i="1"/>
  <c r="AT179" i="1"/>
  <c r="AU179" i="1"/>
  <c r="AS180" i="1"/>
  <c r="AT180" i="1"/>
  <c r="AU180" i="1"/>
  <c r="AS181" i="1"/>
  <c r="AT181" i="1"/>
  <c r="AU181" i="1"/>
  <c r="AS182" i="1"/>
  <c r="AT182" i="1"/>
  <c r="AU182" i="1"/>
  <c r="AS183" i="1"/>
  <c r="AT183" i="1"/>
  <c r="AU183" i="1"/>
  <c r="AS184" i="1"/>
  <c r="AT184" i="1"/>
  <c r="AU184" i="1"/>
  <c r="AS185" i="1"/>
  <c r="AT185" i="1"/>
  <c r="AU185" i="1"/>
  <c r="AS186" i="1"/>
  <c r="AT186" i="1"/>
  <c r="AU186" i="1"/>
  <c r="AS187" i="1"/>
  <c r="AT187" i="1"/>
  <c r="AU187" i="1"/>
  <c r="AS188" i="1"/>
  <c r="AT188" i="1"/>
  <c r="AU188" i="1"/>
  <c r="AS189" i="1"/>
  <c r="AT189" i="1"/>
  <c r="AU189" i="1"/>
  <c r="AS190" i="1"/>
  <c r="AT190" i="1"/>
  <c r="AU190" i="1"/>
  <c r="AS191" i="1"/>
  <c r="AT191" i="1"/>
  <c r="AU191" i="1"/>
  <c r="AS192" i="1"/>
  <c r="AT192" i="1"/>
  <c r="AU192" i="1"/>
  <c r="AS193" i="1"/>
  <c r="AT193" i="1"/>
  <c r="AU193" i="1"/>
  <c r="AS194" i="1"/>
  <c r="AT194" i="1"/>
  <c r="AU194" i="1"/>
  <c r="AS195" i="1"/>
  <c r="AT195" i="1"/>
  <c r="AU195" i="1"/>
  <c r="AS196" i="1"/>
  <c r="AT196" i="1"/>
  <c r="AU196" i="1"/>
  <c r="AS197" i="1"/>
  <c r="AT197" i="1"/>
  <c r="AU197" i="1"/>
  <c r="AS198" i="1"/>
  <c r="AT198" i="1"/>
  <c r="AU198" i="1"/>
  <c r="AS199" i="1"/>
  <c r="AT199" i="1"/>
  <c r="AU199" i="1"/>
  <c r="AS200" i="1"/>
  <c r="AT200" i="1"/>
  <c r="AU200" i="1"/>
  <c r="AS201" i="1"/>
  <c r="AT201" i="1"/>
  <c r="AU201" i="1"/>
  <c r="AS202" i="1"/>
  <c r="AT202" i="1"/>
  <c r="AU202" i="1"/>
  <c r="AS203" i="1"/>
  <c r="AT203" i="1"/>
  <c r="AU203" i="1"/>
  <c r="AS204" i="1"/>
  <c r="AT204" i="1"/>
  <c r="AU204" i="1"/>
  <c r="AS205" i="1"/>
  <c r="AT205" i="1"/>
  <c r="AU205" i="1"/>
  <c r="AS206" i="1"/>
  <c r="AT206" i="1"/>
  <c r="AU206" i="1"/>
  <c r="AS207" i="1"/>
  <c r="AT207" i="1"/>
  <c r="AU207" i="1"/>
  <c r="AS208" i="1"/>
  <c r="AT208" i="1"/>
  <c r="AU208" i="1"/>
  <c r="AS209" i="1"/>
  <c r="AT209" i="1"/>
  <c r="AU209" i="1"/>
  <c r="AS210" i="1"/>
  <c r="AT210" i="1"/>
  <c r="AU210" i="1"/>
  <c r="AS211" i="1"/>
  <c r="AT211" i="1"/>
  <c r="AU211" i="1"/>
  <c r="AS212" i="1"/>
  <c r="AT212" i="1"/>
  <c r="AU212" i="1"/>
  <c r="AS213" i="1"/>
  <c r="AT213" i="1"/>
  <c r="AU213" i="1"/>
  <c r="AS214" i="1"/>
  <c r="AT214" i="1"/>
  <c r="AU214" i="1"/>
  <c r="AS215" i="1"/>
  <c r="AT215" i="1"/>
  <c r="AU215" i="1"/>
  <c r="AS216" i="1"/>
  <c r="AT216" i="1"/>
  <c r="AU216" i="1"/>
  <c r="AS217" i="1"/>
  <c r="AT217" i="1"/>
  <c r="AU217" i="1"/>
  <c r="AS218" i="1"/>
  <c r="AT218" i="1"/>
  <c r="AU218" i="1"/>
  <c r="AS219" i="1"/>
  <c r="AT219" i="1"/>
  <c r="AU219" i="1"/>
  <c r="AS220" i="1"/>
  <c r="AT220" i="1"/>
  <c r="AU220" i="1"/>
  <c r="AS221" i="1"/>
  <c r="AT221" i="1"/>
  <c r="AU221" i="1"/>
  <c r="AS222" i="1"/>
  <c r="AT222" i="1"/>
  <c r="AU222" i="1"/>
  <c r="AS223" i="1"/>
  <c r="AT223" i="1"/>
  <c r="AU223" i="1"/>
  <c r="AS224" i="1"/>
  <c r="AT224" i="1"/>
  <c r="AU224" i="1"/>
  <c r="AS225" i="1"/>
  <c r="AT225" i="1"/>
  <c r="AU225" i="1"/>
  <c r="AS226" i="1"/>
  <c r="AT226" i="1"/>
  <c r="AU226" i="1"/>
  <c r="AS227" i="1"/>
  <c r="AT227" i="1"/>
  <c r="AU227" i="1"/>
  <c r="AS228" i="1"/>
  <c r="AT228" i="1"/>
  <c r="AU228" i="1"/>
  <c r="AS229" i="1"/>
  <c r="AT229" i="1"/>
  <c r="AU229" i="1"/>
  <c r="AS230" i="1"/>
  <c r="AT230" i="1"/>
  <c r="AU230" i="1"/>
  <c r="AS231" i="1"/>
  <c r="AT231" i="1"/>
  <c r="AU231" i="1"/>
  <c r="AS232" i="1"/>
  <c r="AT232" i="1"/>
  <c r="AU232" i="1"/>
  <c r="AS233" i="1"/>
  <c r="AT233" i="1"/>
  <c r="AU233" i="1"/>
  <c r="AS234" i="1"/>
  <c r="AT234" i="1"/>
  <c r="AU234" i="1"/>
  <c r="AS235" i="1"/>
  <c r="AT235" i="1"/>
  <c r="AU235" i="1"/>
  <c r="AS236" i="1"/>
  <c r="AT236" i="1"/>
  <c r="AU236" i="1"/>
  <c r="AS237" i="1"/>
  <c r="AT237" i="1"/>
  <c r="AU237" i="1"/>
  <c r="F3" i="7" l="1"/>
  <c r="C13" i="6"/>
  <c r="M6" i="6" s="1"/>
  <c r="C14" i="6"/>
  <c r="C50" i="4" l="1"/>
  <c r="CF19" i="1" l="1"/>
  <c r="CF7" i="1" l="1"/>
  <c r="CE7" i="1" l="1"/>
  <c r="N22" i="2" l="1"/>
  <c r="BG76" i="1"/>
  <c r="BG75" i="1"/>
  <c r="R139" i="1" l="1"/>
  <c r="R140" i="1"/>
  <c r="T140" i="1"/>
  <c r="R141" i="1"/>
  <c r="T141" i="1"/>
  <c r="BM100" i="1" l="1"/>
  <c r="V2" i="2" l="1"/>
  <c r="AA134" i="1" l="1"/>
  <c r="T14" i="6" l="1"/>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3" i="6"/>
  <c r="U9" i="6"/>
  <c r="T9" i="6"/>
  <c r="B29" i="2" l="1"/>
  <c r="J131" i="1" l="1"/>
  <c r="H61" i="4" l="1"/>
  <c r="BG134" i="1" s="1"/>
  <c r="E24" i="2"/>
  <c r="AA18" i="2"/>
  <c r="B22" i="2" s="1"/>
  <c r="CF3" i="1" l="1"/>
  <c r="CH3" i="1" s="1"/>
  <c r="CF2" i="1"/>
  <c r="CH2" i="1" s="1"/>
  <c r="CH5" i="1" s="1"/>
  <c r="B17" i="2"/>
  <c r="BG81" i="1"/>
  <c r="BW76" i="1" s="1"/>
  <c r="BG79" i="1"/>
  <c r="BR75"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BL107" i="1"/>
  <c r="BL106" i="1"/>
  <c r="BR50" i="1"/>
  <c r="BH106" i="1" l="1"/>
  <c r="N17" i="2"/>
  <c r="B19" i="2" s="1"/>
  <c r="R14" i="6"/>
  <c r="C15" i="6"/>
  <c r="R15" i="6" s="1"/>
  <c r="C16" i="6"/>
  <c r="R16" i="6" s="1"/>
  <c r="C17" i="6"/>
  <c r="R17" i="6" s="1"/>
  <c r="C18" i="6"/>
  <c r="R18" i="6" s="1"/>
  <c r="C19" i="6"/>
  <c r="R19" i="6" s="1"/>
  <c r="C20" i="6"/>
  <c r="R20" i="6" s="1"/>
  <c r="C21" i="6"/>
  <c r="R21" i="6" s="1"/>
  <c r="C22" i="6"/>
  <c r="R22" i="6" s="1"/>
  <c r="C23" i="6"/>
  <c r="R23" i="6" s="1"/>
  <c r="C24" i="6"/>
  <c r="R24" i="6" s="1"/>
  <c r="C25" i="6"/>
  <c r="R25" i="6" s="1"/>
  <c r="C26" i="6"/>
  <c r="R26" i="6" s="1"/>
  <c r="C27" i="6"/>
  <c r="R27" i="6" s="1"/>
  <c r="C28" i="6"/>
  <c r="R28" i="6" s="1"/>
  <c r="C29" i="6"/>
  <c r="R29" i="6" s="1"/>
  <c r="C30" i="6"/>
  <c r="R30" i="6" s="1"/>
  <c r="C31" i="6"/>
  <c r="R31" i="6" s="1"/>
  <c r="C32" i="6"/>
  <c r="R32" i="6" s="1"/>
  <c r="C33" i="6"/>
  <c r="R33" i="6" s="1"/>
  <c r="C34" i="6"/>
  <c r="R34" i="6" s="1"/>
  <c r="C35" i="6"/>
  <c r="R35" i="6" s="1"/>
  <c r="C36" i="6"/>
  <c r="R36" i="6" s="1"/>
  <c r="C37" i="6"/>
  <c r="R37" i="6" s="1"/>
  <c r="C38" i="6"/>
  <c r="R38" i="6" s="1"/>
  <c r="C39" i="6"/>
  <c r="R39" i="6" s="1"/>
  <c r="C40" i="6"/>
  <c r="R40" i="6" s="1"/>
  <c r="C41" i="6"/>
  <c r="R41" i="6" s="1"/>
  <c r="C42" i="6"/>
  <c r="R42" i="6" s="1"/>
  <c r="C43" i="6"/>
  <c r="R43" i="6" s="1"/>
  <c r="C44" i="6"/>
  <c r="R44" i="6" s="1"/>
  <c r="C45" i="6"/>
  <c r="R45" i="6" s="1"/>
  <c r="C46" i="6"/>
  <c r="R46" i="6" s="1"/>
  <c r="C47" i="6"/>
  <c r="R47" i="6" s="1"/>
  <c r="C48" i="6"/>
  <c r="R48" i="6" s="1"/>
  <c r="C49" i="6"/>
  <c r="R49" i="6" s="1"/>
  <c r="C50" i="6"/>
  <c r="R50" i="6" s="1"/>
  <c r="C51" i="6"/>
  <c r="R51" i="6" s="1"/>
  <c r="C52" i="6"/>
  <c r="R52" i="6" s="1"/>
  <c r="C53" i="6"/>
  <c r="R53" i="6" s="1"/>
  <c r="C54" i="6"/>
  <c r="R54" i="6" s="1"/>
  <c r="C55" i="6"/>
  <c r="R55" i="6" s="1"/>
  <c r="C56" i="6"/>
  <c r="R56" i="6" s="1"/>
  <c r="C57" i="6"/>
  <c r="R57" i="6" s="1"/>
  <c r="C58" i="6"/>
  <c r="R58" i="6" s="1"/>
  <c r="C59" i="6"/>
  <c r="R59" i="6" s="1"/>
  <c r="C60" i="6"/>
  <c r="R60" i="6" s="1"/>
  <c r="C61" i="6"/>
  <c r="R61" i="6" s="1"/>
  <c r="C62" i="6"/>
  <c r="R62" i="6" s="1"/>
  <c r="C63" i="6"/>
  <c r="R63" i="6" s="1"/>
  <c r="C64" i="6"/>
  <c r="R64" i="6" s="1"/>
  <c r="C65" i="6"/>
  <c r="R65" i="6" s="1"/>
  <c r="C66" i="6"/>
  <c r="R66" i="6" s="1"/>
  <c r="C67" i="6"/>
  <c r="R67" i="6" s="1"/>
  <c r="C68" i="6"/>
  <c r="R68" i="6" s="1"/>
  <c r="C69" i="6"/>
  <c r="R69" i="6" s="1"/>
  <c r="C70" i="6"/>
  <c r="R70" i="6" s="1"/>
  <c r="C71" i="6"/>
  <c r="R71" i="6" s="1"/>
  <c r="C72" i="6"/>
  <c r="R72" i="6" s="1"/>
  <c r="C73" i="6"/>
  <c r="R73" i="6" s="1"/>
  <c r="C74" i="6"/>
  <c r="R74" i="6" s="1"/>
  <c r="C75" i="6"/>
  <c r="R75" i="6" s="1"/>
  <c r="C76" i="6"/>
  <c r="R76" i="6" s="1"/>
  <c r="C77" i="6"/>
  <c r="R77" i="6" s="1"/>
  <c r="C78" i="6"/>
  <c r="R78" i="6" s="1"/>
  <c r="C79" i="6"/>
  <c r="R79" i="6" s="1"/>
  <c r="C80" i="6"/>
  <c r="R80" i="6" s="1"/>
  <c r="C81" i="6"/>
  <c r="R81" i="6" s="1"/>
  <c r="C82" i="6"/>
  <c r="R82" i="6" s="1"/>
  <c r="C83" i="6"/>
  <c r="R83" i="6" s="1"/>
  <c r="C84" i="6"/>
  <c r="R84" i="6" s="1"/>
  <c r="C85" i="6"/>
  <c r="R85" i="6" s="1"/>
  <c r="C86" i="6"/>
  <c r="R86" i="6" s="1"/>
  <c r="C87" i="6"/>
  <c r="R87" i="6" s="1"/>
  <c r="C88" i="6"/>
  <c r="R88" i="6" s="1"/>
  <c r="C89" i="6"/>
  <c r="R89" i="6" s="1"/>
  <c r="C90" i="6"/>
  <c r="R90" i="6" s="1"/>
  <c r="C91" i="6"/>
  <c r="R91" i="6" s="1"/>
  <c r="C92" i="6"/>
  <c r="R92" i="6" s="1"/>
  <c r="C93" i="6"/>
  <c r="R93" i="6" s="1"/>
  <c r="C94" i="6"/>
  <c r="R94" i="6" s="1"/>
  <c r="C95" i="6"/>
  <c r="R95" i="6" s="1"/>
  <c r="C96" i="6"/>
  <c r="R96" i="6" s="1"/>
  <c r="C97" i="6"/>
  <c r="R97" i="6" s="1"/>
  <c r="C98" i="6"/>
  <c r="R98" i="6" s="1"/>
  <c r="C99" i="6"/>
  <c r="R99" i="6" s="1"/>
  <c r="C100" i="6"/>
  <c r="R100" i="6" s="1"/>
  <c r="C101" i="6"/>
  <c r="R101" i="6" s="1"/>
  <c r="C102" i="6"/>
  <c r="R102" i="6" s="1"/>
  <c r="C103" i="6"/>
  <c r="R103" i="6" s="1"/>
  <c r="C104" i="6"/>
  <c r="R104" i="6" s="1"/>
  <c r="C105" i="6"/>
  <c r="R105" i="6" s="1"/>
  <c r="C106" i="6"/>
  <c r="R106" i="6" s="1"/>
  <c r="C107" i="6"/>
  <c r="R107" i="6" s="1"/>
  <c r="C108" i="6"/>
  <c r="R108" i="6" s="1"/>
  <c r="C109" i="6"/>
  <c r="R109" i="6" s="1"/>
  <c r="C110" i="6"/>
  <c r="R110" i="6" s="1"/>
  <c r="C111" i="6"/>
  <c r="R111" i="6" s="1"/>
  <c r="C112" i="6"/>
  <c r="R112" i="6" s="1"/>
  <c r="R13" i="6"/>
  <c r="CF22" i="1" l="1"/>
  <c r="J6" i="6"/>
  <c r="BL129" i="1"/>
  <c r="BH129" i="1"/>
  <c r="BG129" i="1" s="1"/>
  <c r="BL128" i="1"/>
  <c r="BL127" i="1"/>
  <c r="BL126" i="1"/>
  <c r="BL125" i="1"/>
  <c r="J1" i="6" l="1"/>
  <c r="E81" i="4" l="1"/>
  <c r="B82" i="4"/>
  <c r="E82" i="4"/>
  <c r="E77" i="4"/>
  <c r="E78" i="4"/>
  <c r="E79" i="4"/>
  <c r="E76" i="4"/>
  <c r="E61" i="4" s="1"/>
  <c r="B70" i="4"/>
  <c r="B85" i="4"/>
  <c r="B61" i="4" l="1"/>
  <c r="R138" i="1" s="1"/>
  <c r="AJ138" i="1" s="1"/>
  <c r="AW138" i="1" s="1"/>
  <c r="G61" i="4"/>
  <c r="D61" i="4"/>
  <c r="C61" i="4"/>
  <c r="BG121" i="1"/>
  <c r="AJ158" i="1"/>
  <c r="AQ158" i="1" s="1"/>
  <c r="AJ159" i="1"/>
  <c r="AQ159" i="1" s="1"/>
  <c r="AJ160" i="1"/>
  <c r="AQ160" i="1" s="1"/>
  <c r="AJ161" i="1"/>
  <c r="AQ161" i="1" s="1"/>
  <c r="AJ162" i="1"/>
  <c r="AQ162" i="1" s="1"/>
  <c r="AJ163" i="1"/>
  <c r="AQ163" i="1" s="1"/>
  <c r="AJ164" i="1"/>
  <c r="AQ164" i="1" s="1"/>
  <c r="AJ165" i="1"/>
  <c r="AQ165" i="1" s="1"/>
  <c r="AJ166" i="1"/>
  <c r="AQ166" i="1" s="1"/>
  <c r="AJ167" i="1"/>
  <c r="AQ167" i="1" s="1"/>
  <c r="AJ168" i="1"/>
  <c r="AQ168" i="1" s="1"/>
  <c r="AJ169" i="1"/>
  <c r="AQ169" i="1" s="1"/>
  <c r="AJ170" i="1"/>
  <c r="AQ170" i="1" s="1"/>
  <c r="AJ171" i="1"/>
  <c r="AQ171" i="1" s="1"/>
  <c r="AJ172" i="1"/>
  <c r="AQ172" i="1" s="1"/>
  <c r="AJ173" i="1"/>
  <c r="AQ173" i="1" s="1"/>
  <c r="AJ174" i="1"/>
  <c r="AQ174" i="1" s="1"/>
  <c r="AJ175" i="1"/>
  <c r="AQ175" i="1" s="1"/>
  <c r="AJ176" i="1"/>
  <c r="AQ176" i="1" s="1"/>
  <c r="AJ177" i="1"/>
  <c r="AQ177" i="1" s="1"/>
  <c r="AJ178" i="1"/>
  <c r="AQ178" i="1" s="1"/>
  <c r="AJ179" i="1"/>
  <c r="AQ179" i="1" s="1"/>
  <c r="AJ180" i="1"/>
  <c r="AQ180" i="1" s="1"/>
  <c r="AJ181" i="1"/>
  <c r="AQ181" i="1" s="1"/>
  <c r="AJ182" i="1"/>
  <c r="AQ182" i="1" s="1"/>
  <c r="AJ183" i="1"/>
  <c r="AQ183" i="1" s="1"/>
  <c r="AJ184" i="1"/>
  <c r="AQ184" i="1" s="1"/>
  <c r="AJ185" i="1"/>
  <c r="AQ185" i="1" s="1"/>
  <c r="AJ186" i="1"/>
  <c r="AQ186" i="1" s="1"/>
  <c r="AJ187" i="1"/>
  <c r="AQ187" i="1" s="1"/>
  <c r="AJ188" i="1"/>
  <c r="AQ188" i="1" s="1"/>
  <c r="AJ189" i="1"/>
  <c r="AQ189" i="1" s="1"/>
  <c r="AJ190" i="1"/>
  <c r="AQ190" i="1" s="1"/>
  <c r="AJ191" i="1"/>
  <c r="AQ191" i="1" s="1"/>
  <c r="AJ192" i="1"/>
  <c r="AQ192" i="1" s="1"/>
  <c r="AJ193" i="1"/>
  <c r="AQ193" i="1" s="1"/>
  <c r="AJ194" i="1"/>
  <c r="AQ194" i="1" s="1"/>
  <c r="AJ195" i="1"/>
  <c r="AQ195" i="1" s="1"/>
  <c r="AJ196" i="1"/>
  <c r="AQ196" i="1" s="1"/>
  <c r="AJ197" i="1"/>
  <c r="AQ197" i="1" s="1"/>
  <c r="AJ198" i="1"/>
  <c r="AQ198" i="1" s="1"/>
  <c r="AJ199" i="1"/>
  <c r="AQ199" i="1" s="1"/>
  <c r="AJ200" i="1"/>
  <c r="AQ200" i="1" s="1"/>
  <c r="AJ201" i="1"/>
  <c r="AQ201" i="1" s="1"/>
  <c r="AJ202" i="1"/>
  <c r="AQ202" i="1" s="1"/>
  <c r="AJ203" i="1"/>
  <c r="AQ203" i="1" s="1"/>
  <c r="AJ204" i="1"/>
  <c r="AQ204" i="1" s="1"/>
  <c r="AJ205" i="1"/>
  <c r="AQ205" i="1" s="1"/>
  <c r="AJ206" i="1"/>
  <c r="AQ206" i="1" s="1"/>
  <c r="AJ207" i="1"/>
  <c r="AQ207" i="1" s="1"/>
  <c r="AJ208" i="1"/>
  <c r="AQ208" i="1" s="1"/>
  <c r="AJ209" i="1"/>
  <c r="AQ209" i="1" s="1"/>
  <c r="AJ210" i="1"/>
  <c r="AQ210" i="1" s="1"/>
  <c r="AJ211" i="1"/>
  <c r="AQ211" i="1" s="1"/>
  <c r="AJ212" i="1"/>
  <c r="AQ212" i="1" s="1"/>
  <c r="AJ213" i="1"/>
  <c r="AQ213" i="1" s="1"/>
  <c r="AJ214" i="1"/>
  <c r="AQ214" i="1" s="1"/>
  <c r="AJ215" i="1"/>
  <c r="AQ215" i="1" s="1"/>
  <c r="AJ216" i="1"/>
  <c r="AQ216" i="1" s="1"/>
  <c r="AJ217" i="1"/>
  <c r="AQ217" i="1" s="1"/>
  <c r="AJ218" i="1"/>
  <c r="AQ218" i="1" s="1"/>
  <c r="AJ219" i="1"/>
  <c r="AQ219" i="1" s="1"/>
  <c r="AJ220" i="1"/>
  <c r="AQ220" i="1" s="1"/>
  <c r="AJ221" i="1"/>
  <c r="AQ221" i="1" s="1"/>
  <c r="AJ222" i="1"/>
  <c r="AQ222" i="1" s="1"/>
  <c r="AJ223" i="1"/>
  <c r="AQ223" i="1" s="1"/>
  <c r="AJ224" i="1"/>
  <c r="AQ224" i="1" s="1"/>
  <c r="AJ225" i="1"/>
  <c r="AQ225" i="1" s="1"/>
  <c r="AJ226" i="1"/>
  <c r="AQ226" i="1" s="1"/>
  <c r="AJ227" i="1"/>
  <c r="AQ227" i="1" s="1"/>
  <c r="AJ228" i="1"/>
  <c r="AQ228" i="1" s="1"/>
  <c r="AJ229" i="1"/>
  <c r="AQ229" i="1" s="1"/>
  <c r="AJ230" i="1"/>
  <c r="AQ230" i="1" s="1"/>
  <c r="AJ231" i="1"/>
  <c r="AQ231" i="1" s="1"/>
  <c r="AJ232" i="1"/>
  <c r="AQ232" i="1" s="1"/>
  <c r="AJ233" i="1"/>
  <c r="AQ233" i="1" s="1"/>
  <c r="AJ234" i="1"/>
  <c r="AQ234" i="1" s="1"/>
  <c r="AJ235" i="1"/>
  <c r="AQ235" i="1" s="1"/>
  <c r="AJ236" i="1"/>
  <c r="AQ236" i="1" s="1"/>
  <c r="AJ237" i="1"/>
  <c r="AQ237" i="1" s="1"/>
  <c r="AQ138" i="1" l="1"/>
  <c r="AV138" i="1"/>
  <c r="R146" i="1"/>
  <c r="AJ146" i="1" s="1"/>
  <c r="AQ146" i="1" s="1"/>
  <c r="R147" i="1"/>
  <c r="AJ147" i="1" s="1"/>
  <c r="AQ147" i="1" s="1"/>
  <c r="R153" i="1"/>
  <c r="AJ153" i="1" s="1"/>
  <c r="AQ153" i="1" s="1"/>
  <c r="R148" i="1"/>
  <c r="AJ148" i="1" s="1"/>
  <c r="AQ148" i="1" s="1"/>
  <c r="R154" i="1"/>
  <c r="AJ154" i="1" s="1"/>
  <c r="AQ154" i="1" s="1"/>
  <c r="R149" i="1"/>
  <c r="AJ149" i="1" s="1"/>
  <c r="AQ149" i="1" s="1"/>
  <c r="R155" i="1"/>
  <c r="AJ155" i="1" s="1"/>
  <c r="AQ155" i="1" s="1"/>
  <c r="R150" i="1"/>
  <c r="AJ150" i="1" s="1"/>
  <c r="AQ150" i="1" s="1"/>
  <c r="R156" i="1"/>
  <c r="AJ156" i="1" s="1"/>
  <c r="AQ156" i="1" s="1"/>
  <c r="R151" i="1"/>
  <c r="AJ151" i="1" s="1"/>
  <c r="AQ151" i="1" s="1"/>
  <c r="R157" i="1"/>
  <c r="AJ157" i="1" s="1"/>
  <c r="AQ157" i="1" s="1"/>
  <c r="R152" i="1"/>
  <c r="AJ152" i="1" s="1"/>
  <c r="AQ152" i="1" s="1"/>
  <c r="R144" i="1"/>
  <c r="AJ144" i="1" s="1"/>
  <c r="AQ144" i="1" s="1"/>
  <c r="R145" i="1"/>
  <c r="AJ145" i="1" s="1"/>
  <c r="AK145" i="1" s="1"/>
  <c r="V145" i="1" s="1"/>
  <c r="AL145" i="1" s="1"/>
  <c r="AK222" i="1"/>
  <c r="V222" i="1" s="1"/>
  <c r="AL222" i="1" s="1"/>
  <c r="T222" i="1"/>
  <c r="AK204" i="1"/>
  <c r="V204" i="1" s="1"/>
  <c r="AL204" i="1" s="1"/>
  <c r="T204" i="1"/>
  <c r="AK180" i="1"/>
  <c r="V180" i="1" s="1"/>
  <c r="AL180" i="1" s="1"/>
  <c r="T180" i="1"/>
  <c r="AK168" i="1"/>
  <c r="V168" i="1" s="1"/>
  <c r="AL168" i="1" s="1"/>
  <c r="T168" i="1"/>
  <c r="AK227" i="1"/>
  <c r="V227" i="1" s="1"/>
  <c r="AL227" i="1" s="1"/>
  <c r="T227" i="1"/>
  <c r="AK221" i="1"/>
  <c r="V221" i="1" s="1"/>
  <c r="AL221" i="1" s="1"/>
  <c r="T221" i="1"/>
  <c r="AK215" i="1"/>
  <c r="V215" i="1" s="1"/>
  <c r="AL215" i="1" s="1"/>
  <c r="T215" i="1"/>
  <c r="AK209" i="1"/>
  <c r="V209" i="1" s="1"/>
  <c r="AL209" i="1" s="1"/>
  <c r="T209" i="1"/>
  <c r="AK203" i="1"/>
  <c r="V203" i="1" s="1"/>
  <c r="AL203" i="1" s="1"/>
  <c r="T203" i="1"/>
  <c r="AK197" i="1"/>
  <c r="V197" i="1" s="1"/>
  <c r="AL197" i="1" s="1"/>
  <c r="T197" i="1"/>
  <c r="AK191" i="1"/>
  <c r="V191" i="1" s="1"/>
  <c r="AL191" i="1" s="1"/>
  <c r="T191" i="1"/>
  <c r="AK185" i="1"/>
  <c r="V185" i="1" s="1"/>
  <c r="AL185" i="1" s="1"/>
  <c r="T185" i="1"/>
  <c r="AK179" i="1"/>
  <c r="V179" i="1" s="1"/>
  <c r="AL179" i="1" s="1"/>
  <c r="T179" i="1"/>
  <c r="AK173" i="1"/>
  <c r="V173" i="1" s="1"/>
  <c r="AL173" i="1" s="1"/>
  <c r="T173" i="1"/>
  <c r="AK167" i="1"/>
  <c r="V167" i="1" s="1"/>
  <c r="AL167" i="1" s="1"/>
  <c r="T167" i="1"/>
  <c r="AK161" i="1"/>
  <c r="V161" i="1" s="1"/>
  <c r="AL161" i="1" s="1"/>
  <c r="T161" i="1"/>
  <c r="T155" i="1"/>
  <c r="AK234" i="1"/>
  <c r="V234" i="1" s="1"/>
  <c r="AL234" i="1" s="1"/>
  <c r="T234" i="1"/>
  <c r="AK210" i="1"/>
  <c r="V210" i="1" s="1"/>
  <c r="AL210" i="1" s="1"/>
  <c r="T210" i="1"/>
  <c r="AK186" i="1"/>
  <c r="V186" i="1" s="1"/>
  <c r="AL186" i="1" s="1"/>
  <c r="T186" i="1"/>
  <c r="AK174" i="1"/>
  <c r="V174" i="1" s="1"/>
  <c r="AL174" i="1" s="1"/>
  <c r="T174" i="1"/>
  <c r="AK162" i="1"/>
  <c r="V162" i="1" s="1"/>
  <c r="AL162" i="1" s="1"/>
  <c r="T162" i="1"/>
  <c r="AK233" i="1"/>
  <c r="V233" i="1" s="1"/>
  <c r="AL233" i="1" s="1"/>
  <c r="T233" i="1"/>
  <c r="AK232" i="1"/>
  <c r="V232" i="1" s="1"/>
  <c r="AL232" i="1" s="1"/>
  <c r="T232" i="1"/>
  <c r="AK226" i="1"/>
  <c r="V226" i="1" s="1"/>
  <c r="AL226" i="1" s="1"/>
  <c r="T226" i="1"/>
  <c r="AK220" i="1"/>
  <c r="V220" i="1" s="1"/>
  <c r="AL220" i="1" s="1"/>
  <c r="T220" i="1"/>
  <c r="AK214" i="1"/>
  <c r="V214" i="1" s="1"/>
  <c r="AL214" i="1" s="1"/>
  <c r="T214" i="1"/>
  <c r="AK208" i="1"/>
  <c r="V208" i="1" s="1"/>
  <c r="AL208" i="1" s="1"/>
  <c r="T208" i="1"/>
  <c r="AK202" i="1"/>
  <c r="V202" i="1" s="1"/>
  <c r="AL202" i="1" s="1"/>
  <c r="T202" i="1"/>
  <c r="AK196" i="1"/>
  <c r="V196" i="1" s="1"/>
  <c r="AL196" i="1" s="1"/>
  <c r="T196" i="1"/>
  <c r="AK190" i="1"/>
  <c r="V190" i="1" s="1"/>
  <c r="AL190" i="1" s="1"/>
  <c r="T190" i="1"/>
  <c r="AK184" i="1"/>
  <c r="V184" i="1" s="1"/>
  <c r="AL184" i="1" s="1"/>
  <c r="T184" i="1"/>
  <c r="AK178" i="1"/>
  <c r="V178" i="1" s="1"/>
  <c r="AL178" i="1" s="1"/>
  <c r="T178" i="1"/>
  <c r="AK172" i="1"/>
  <c r="V172" i="1" s="1"/>
  <c r="AL172" i="1" s="1"/>
  <c r="T172" i="1"/>
  <c r="AK166" i="1"/>
  <c r="V166" i="1" s="1"/>
  <c r="AL166" i="1" s="1"/>
  <c r="T166" i="1"/>
  <c r="AK160" i="1"/>
  <c r="V160" i="1" s="1"/>
  <c r="AL160" i="1" s="1"/>
  <c r="T160" i="1"/>
  <c r="T154" i="1"/>
  <c r="AK201" i="1"/>
  <c r="V201" i="1" s="1"/>
  <c r="AL201" i="1" s="1"/>
  <c r="T201" i="1"/>
  <c r="AK195" i="1"/>
  <c r="V195" i="1" s="1"/>
  <c r="AL195" i="1" s="1"/>
  <c r="T195" i="1"/>
  <c r="AK189" i="1"/>
  <c r="V189" i="1" s="1"/>
  <c r="AL189" i="1" s="1"/>
  <c r="T189" i="1"/>
  <c r="AK183" i="1"/>
  <c r="V183" i="1" s="1"/>
  <c r="AL183" i="1" s="1"/>
  <c r="T183" i="1"/>
  <c r="AK177" i="1"/>
  <c r="V177" i="1" s="1"/>
  <c r="AL177" i="1" s="1"/>
  <c r="T177" i="1"/>
  <c r="AK171" i="1"/>
  <c r="V171" i="1" s="1"/>
  <c r="AL171" i="1" s="1"/>
  <c r="T171" i="1"/>
  <c r="AK165" i="1"/>
  <c r="V165" i="1" s="1"/>
  <c r="AL165" i="1" s="1"/>
  <c r="T165" i="1"/>
  <c r="AK159" i="1"/>
  <c r="V159" i="1" s="1"/>
  <c r="AL159" i="1" s="1"/>
  <c r="T159" i="1"/>
  <c r="T153" i="1"/>
  <c r="T147" i="1"/>
  <c r="AK216" i="1"/>
  <c r="V216" i="1" s="1"/>
  <c r="AL216" i="1" s="1"/>
  <c r="T216" i="1"/>
  <c r="AK192" i="1"/>
  <c r="V192" i="1" s="1"/>
  <c r="AL192" i="1" s="1"/>
  <c r="T192" i="1"/>
  <c r="AK231" i="1"/>
  <c r="V231" i="1" s="1"/>
  <c r="AL231" i="1" s="1"/>
  <c r="T231" i="1"/>
  <c r="AK219" i="1"/>
  <c r="V219" i="1" s="1"/>
  <c r="AL219" i="1" s="1"/>
  <c r="T219" i="1"/>
  <c r="AK207" i="1"/>
  <c r="V207" i="1" s="1"/>
  <c r="AL207" i="1" s="1"/>
  <c r="T207" i="1"/>
  <c r="AK236" i="1"/>
  <c r="V236" i="1" s="1"/>
  <c r="AL236" i="1" s="1"/>
  <c r="T236" i="1"/>
  <c r="AK230" i="1"/>
  <c r="V230" i="1" s="1"/>
  <c r="AL230" i="1" s="1"/>
  <c r="T230" i="1"/>
  <c r="AK224" i="1"/>
  <c r="V224" i="1" s="1"/>
  <c r="AL224" i="1" s="1"/>
  <c r="T224" i="1"/>
  <c r="AK218" i="1"/>
  <c r="V218" i="1" s="1"/>
  <c r="AL218" i="1" s="1"/>
  <c r="T218" i="1"/>
  <c r="AK212" i="1"/>
  <c r="V212" i="1" s="1"/>
  <c r="AL212" i="1" s="1"/>
  <c r="T212" i="1"/>
  <c r="AK206" i="1"/>
  <c r="V206" i="1" s="1"/>
  <c r="AL206" i="1" s="1"/>
  <c r="T206" i="1"/>
  <c r="AK200" i="1"/>
  <c r="V200" i="1" s="1"/>
  <c r="AL200" i="1" s="1"/>
  <c r="T200" i="1"/>
  <c r="AK194" i="1"/>
  <c r="V194" i="1" s="1"/>
  <c r="AL194" i="1" s="1"/>
  <c r="T194" i="1"/>
  <c r="AK188" i="1"/>
  <c r="V188" i="1" s="1"/>
  <c r="AL188" i="1" s="1"/>
  <c r="T188" i="1"/>
  <c r="AK182" i="1"/>
  <c r="V182" i="1" s="1"/>
  <c r="AL182" i="1" s="1"/>
  <c r="T182" i="1"/>
  <c r="AK176" i="1"/>
  <c r="V176" i="1" s="1"/>
  <c r="AL176" i="1" s="1"/>
  <c r="T176" i="1"/>
  <c r="AK170" i="1"/>
  <c r="V170" i="1" s="1"/>
  <c r="AL170" i="1" s="1"/>
  <c r="T170" i="1"/>
  <c r="AK164" i="1"/>
  <c r="V164" i="1" s="1"/>
  <c r="AL164" i="1" s="1"/>
  <c r="T164" i="1"/>
  <c r="AK158" i="1"/>
  <c r="V158" i="1" s="1"/>
  <c r="AL158" i="1" s="1"/>
  <c r="T158" i="1"/>
  <c r="T146" i="1"/>
  <c r="AK228" i="1"/>
  <c r="V228" i="1" s="1"/>
  <c r="AL228" i="1" s="1"/>
  <c r="T228" i="1"/>
  <c r="AK198" i="1"/>
  <c r="V198" i="1" s="1"/>
  <c r="AL198" i="1" s="1"/>
  <c r="T198" i="1"/>
  <c r="AK237" i="1"/>
  <c r="V237" i="1" s="1"/>
  <c r="AL237" i="1" s="1"/>
  <c r="T237" i="1"/>
  <c r="AK225" i="1"/>
  <c r="V225" i="1" s="1"/>
  <c r="AL225" i="1" s="1"/>
  <c r="T225" i="1"/>
  <c r="AK213" i="1"/>
  <c r="V213" i="1" s="1"/>
  <c r="AL213" i="1" s="1"/>
  <c r="T213" i="1"/>
  <c r="AK235" i="1"/>
  <c r="V235" i="1" s="1"/>
  <c r="AL235" i="1" s="1"/>
  <c r="T235" i="1"/>
  <c r="AK229" i="1"/>
  <c r="V229" i="1" s="1"/>
  <c r="AL229" i="1" s="1"/>
  <c r="T229" i="1"/>
  <c r="AK223" i="1"/>
  <c r="V223" i="1" s="1"/>
  <c r="AL223" i="1" s="1"/>
  <c r="T223" i="1"/>
  <c r="AK217" i="1"/>
  <c r="V217" i="1" s="1"/>
  <c r="AL217" i="1" s="1"/>
  <c r="T217" i="1"/>
  <c r="AK211" i="1"/>
  <c r="V211" i="1" s="1"/>
  <c r="AL211" i="1" s="1"/>
  <c r="T211" i="1"/>
  <c r="AK205" i="1"/>
  <c r="V205" i="1" s="1"/>
  <c r="AL205" i="1" s="1"/>
  <c r="T205" i="1"/>
  <c r="AK199" i="1"/>
  <c r="V199" i="1" s="1"/>
  <c r="AL199" i="1" s="1"/>
  <c r="T199" i="1"/>
  <c r="AK193" i="1"/>
  <c r="V193" i="1" s="1"/>
  <c r="AL193" i="1" s="1"/>
  <c r="T193" i="1"/>
  <c r="AK187" i="1"/>
  <c r="V187" i="1" s="1"/>
  <c r="AL187" i="1" s="1"/>
  <c r="T187" i="1"/>
  <c r="AK181" i="1"/>
  <c r="V181" i="1" s="1"/>
  <c r="AL181" i="1" s="1"/>
  <c r="T181" i="1"/>
  <c r="AK175" i="1"/>
  <c r="V175" i="1" s="1"/>
  <c r="AL175" i="1" s="1"/>
  <c r="T175" i="1"/>
  <c r="AK169" i="1"/>
  <c r="V169" i="1" s="1"/>
  <c r="AL169" i="1" s="1"/>
  <c r="T169" i="1"/>
  <c r="AK163" i="1"/>
  <c r="V163" i="1" s="1"/>
  <c r="AL163" i="1" s="1"/>
  <c r="T163" i="1"/>
  <c r="T157" i="1"/>
  <c r="T151" i="1"/>
  <c r="AJ140" i="1"/>
  <c r="AJ141" i="1"/>
  <c r="R142" i="1"/>
  <c r="AJ142" i="1" s="1"/>
  <c r="R143" i="1"/>
  <c r="AJ143" i="1" s="1"/>
  <c r="F61" i="4"/>
  <c r="AK146" i="1" l="1"/>
  <c r="V146" i="1" s="1"/>
  <c r="AL146" i="1" s="1"/>
  <c r="AO214" i="1"/>
  <c r="AP214" i="1"/>
  <c r="AP181" i="1"/>
  <c r="AO181" i="1"/>
  <c r="AP217" i="1"/>
  <c r="AO217" i="1"/>
  <c r="AP235" i="1"/>
  <c r="AO235" i="1"/>
  <c r="AO237" i="1"/>
  <c r="AP237" i="1"/>
  <c r="AP146" i="1"/>
  <c r="AO146" i="1"/>
  <c r="AP170" i="1"/>
  <c r="AO170" i="1"/>
  <c r="AO188" i="1"/>
  <c r="AP188" i="1"/>
  <c r="AP206" i="1"/>
  <c r="AO206" i="1"/>
  <c r="AP224" i="1"/>
  <c r="AO224" i="1"/>
  <c r="AO207" i="1"/>
  <c r="AP207" i="1"/>
  <c r="AP192" i="1"/>
  <c r="AO192" i="1"/>
  <c r="AO159" i="1"/>
  <c r="AP159" i="1"/>
  <c r="AO177" i="1"/>
  <c r="AP177" i="1"/>
  <c r="AO195" i="1"/>
  <c r="AP195" i="1"/>
  <c r="AO173" i="1"/>
  <c r="AP173" i="1"/>
  <c r="AO191" i="1"/>
  <c r="AP191" i="1"/>
  <c r="AO209" i="1"/>
  <c r="AP209" i="1"/>
  <c r="AO227" i="1"/>
  <c r="AP227" i="1"/>
  <c r="AO204" i="1"/>
  <c r="AP204" i="1"/>
  <c r="AO232" i="1"/>
  <c r="AP232" i="1"/>
  <c r="AP199" i="1"/>
  <c r="AO199" i="1"/>
  <c r="AO166" i="1"/>
  <c r="AP166" i="1"/>
  <c r="AO184" i="1"/>
  <c r="AP184" i="1"/>
  <c r="AO202" i="1"/>
  <c r="AP202" i="1"/>
  <c r="AO220" i="1"/>
  <c r="AP220" i="1"/>
  <c r="AO233" i="1"/>
  <c r="AP233" i="1"/>
  <c r="AO186" i="1"/>
  <c r="AP186" i="1"/>
  <c r="AO196" i="1"/>
  <c r="AP196" i="1"/>
  <c r="AP163" i="1"/>
  <c r="AO163" i="1"/>
  <c r="AP169" i="1"/>
  <c r="AO169" i="1"/>
  <c r="AP205" i="1"/>
  <c r="AO205" i="1"/>
  <c r="AP223" i="1"/>
  <c r="AO223" i="1"/>
  <c r="AO198" i="1"/>
  <c r="AP198" i="1"/>
  <c r="AP176" i="1"/>
  <c r="AO176" i="1"/>
  <c r="AO212" i="1"/>
  <c r="AP212" i="1"/>
  <c r="AO219" i="1"/>
  <c r="AP219" i="1"/>
  <c r="AO216" i="1"/>
  <c r="AP216" i="1"/>
  <c r="AO165" i="1"/>
  <c r="AP165" i="1"/>
  <c r="AO183" i="1"/>
  <c r="AP183" i="1"/>
  <c r="AO201" i="1"/>
  <c r="AP201" i="1"/>
  <c r="AO161" i="1"/>
  <c r="AP161" i="1"/>
  <c r="AO179" i="1"/>
  <c r="AP179" i="1"/>
  <c r="AO197" i="1"/>
  <c r="AP197" i="1"/>
  <c r="AO215" i="1"/>
  <c r="AP215" i="1"/>
  <c r="AP168" i="1"/>
  <c r="AO168" i="1"/>
  <c r="AP222" i="1"/>
  <c r="AO222" i="1"/>
  <c r="AO178" i="1"/>
  <c r="AP178" i="1"/>
  <c r="AP234" i="1"/>
  <c r="AO234" i="1"/>
  <c r="AP187" i="1"/>
  <c r="AO187" i="1"/>
  <c r="AO213" i="1"/>
  <c r="AP213" i="1"/>
  <c r="AO158" i="1"/>
  <c r="AP158" i="1"/>
  <c r="AP194" i="1"/>
  <c r="AO194" i="1"/>
  <c r="AP230" i="1"/>
  <c r="AO230" i="1"/>
  <c r="AO172" i="1"/>
  <c r="AP172" i="1"/>
  <c r="AO190" i="1"/>
  <c r="AP190" i="1"/>
  <c r="AO208" i="1"/>
  <c r="AP208" i="1"/>
  <c r="AO226" i="1"/>
  <c r="AP226" i="1"/>
  <c r="AO162" i="1"/>
  <c r="AP162" i="1"/>
  <c r="AO210" i="1"/>
  <c r="AP210" i="1"/>
  <c r="AP145" i="1"/>
  <c r="AO145" i="1"/>
  <c r="AO160" i="1"/>
  <c r="AP160" i="1"/>
  <c r="AO174" i="1"/>
  <c r="AP174" i="1"/>
  <c r="AP175" i="1"/>
  <c r="AO175" i="1"/>
  <c r="AP193" i="1"/>
  <c r="AO193" i="1"/>
  <c r="AP211" i="1"/>
  <c r="AO211" i="1"/>
  <c r="AP229" i="1"/>
  <c r="AO229" i="1"/>
  <c r="AO225" i="1"/>
  <c r="AP225" i="1"/>
  <c r="AO228" i="1"/>
  <c r="AP228" i="1"/>
  <c r="AP164" i="1"/>
  <c r="AO164" i="1"/>
  <c r="AP182" i="1"/>
  <c r="AO182" i="1"/>
  <c r="AP200" i="1"/>
  <c r="AO200" i="1"/>
  <c r="AP218" i="1"/>
  <c r="AO218" i="1"/>
  <c r="AP236" i="1"/>
  <c r="AO236" i="1"/>
  <c r="AO231" i="1"/>
  <c r="AP231" i="1"/>
  <c r="AO171" i="1"/>
  <c r="AP171" i="1"/>
  <c r="AO189" i="1"/>
  <c r="AP189" i="1"/>
  <c r="AO167" i="1"/>
  <c r="AP167" i="1"/>
  <c r="AO185" i="1"/>
  <c r="AP185" i="1"/>
  <c r="AO203" i="1"/>
  <c r="AP203" i="1"/>
  <c r="AO221" i="1"/>
  <c r="AP221" i="1"/>
  <c r="AP180" i="1"/>
  <c r="AO180" i="1"/>
  <c r="AK150" i="1"/>
  <c r="V150" i="1" s="1"/>
  <c r="AL150" i="1" s="1"/>
  <c r="AK156" i="1"/>
  <c r="V156" i="1" s="1"/>
  <c r="AL156" i="1" s="1"/>
  <c r="AK147" i="1"/>
  <c r="V147" i="1" s="1"/>
  <c r="AL147" i="1" s="1"/>
  <c r="T148" i="1"/>
  <c r="T150" i="1"/>
  <c r="AK155" i="1"/>
  <c r="V155" i="1" s="1"/>
  <c r="AL155" i="1" s="1"/>
  <c r="AK151" i="1"/>
  <c r="V151" i="1" s="1"/>
  <c r="AL151" i="1" s="1"/>
  <c r="AK153" i="1"/>
  <c r="V153" i="1" s="1"/>
  <c r="AL153" i="1" s="1"/>
  <c r="AK152" i="1"/>
  <c r="V152" i="1" s="1"/>
  <c r="AL152" i="1" s="1"/>
  <c r="AK148" i="1"/>
  <c r="V148" i="1" s="1"/>
  <c r="AL148" i="1" s="1"/>
  <c r="T149" i="1"/>
  <c r="AK154" i="1"/>
  <c r="V154" i="1" s="1"/>
  <c r="AL154" i="1" s="1"/>
  <c r="AK149" i="1"/>
  <c r="V149" i="1" s="1"/>
  <c r="AL149" i="1" s="1"/>
  <c r="AK157" i="1"/>
  <c r="V157" i="1" s="1"/>
  <c r="AL157" i="1" s="1"/>
  <c r="T152" i="1"/>
  <c r="T156" i="1"/>
  <c r="T144" i="1"/>
  <c r="AK142" i="1"/>
  <c r="V142" i="1" s="1"/>
  <c r="AL142" i="1" s="1"/>
  <c r="AQ142" i="1"/>
  <c r="AK144" i="1"/>
  <c r="V144" i="1" s="1"/>
  <c r="AL144" i="1" s="1"/>
  <c r="AK143" i="1"/>
  <c r="V143" i="1" s="1"/>
  <c r="AL143" i="1" s="1"/>
  <c r="AQ143" i="1"/>
  <c r="T145" i="1"/>
  <c r="AQ145" i="1"/>
  <c r="AK141" i="1"/>
  <c r="V141" i="1" s="1"/>
  <c r="AL141" i="1" s="1"/>
  <c r="AQ141" i="1"/>
  <c r="AK140" i="1"/>
  <c r="V140" i="1" s="1"/>
  <c r="AL140" i="1" s="1"/>
  <c r="AQ140" i="1"/>
  <c r="T143" i="1"/>
  <c r="T142" i="1"/>
  <c r="T138" i="1"/>
  <c r="AJ139" i="1"/>
  <c r="T139" i="1" s="1"/>
  <c r="U50" i="1"/>
  <c r="U51" i="1"/>
  <c r="U81" i="1"/>
  <c r="U80" i="1"/>
  <c r="AO147" i="1" l="1"/>
  <c r="AP147" i="1"/>
  <c r="AO148" i="1"/>
  <c r="AP148" i="1"/>
  <c r="AO144" i="1"/>
  <c r="AP144" i="1"/>
  <c r="AP157" i="1"/>
  <c r="AO157" i="1"/>
  <c r="AO153" i="1"/>
  <c r="AP153" i="1"/>
  <c r="AO156" i="1"/>
  <c r="AP156" i="1"/>
  <c r="AO149" i="1"/>
  <c r="AP149" i="1"/>
  <c r="AO150" i="1"/>
  <c r="AP150" i="1"/>
  <c r="AP140" i="1"/>
  <c r="AO140" i="1"/>
  <c r="AO141" i="1"/>
  <c r="AP141" i="1"/>
  <c r="AO142" i="1"/>
  <c r="AP142" i="1"/>
  <c r="AO154" i="1"/>
  <c r="AP154" i="1"/>
  <c r="AO155" i="1"/>
  <c r="AP155" i="1"/>
  <c r="AO143" i="1"/>
  <c r="AP143" i="1"/>
  <c r="AP152" i="1"/>
  <c r="AO152" i="1"/>
  <c r="AP151" i="1"/>
  <c r="AO151" i="1"/>
  <c r="BG133" i="1"/>
  <c r="AQ139" i="1"/>
  <c r="BW44" i="1"/>
  <c r="AK139" i="1"/>
  <c r="V139" i="1" s="1"/>
  <c r="AL139" i="1" s="1"/>
  <c r="AK138" i="1"/>
  <c r="V138" i="1" s="1"/>
  <c r="CF17" i="1"/>
  <c r="K22" i="2" s="1"/>
  <c r="AL138" i="1" l="1"/>
  <c r="AO138" i="1" s="1"/>
  <c r="AP139" i="1"/>
  <c r="AO139" i="1"/>
  <c r="X1" i="1"/>
  <c r="AP138" i="1" l="1"/>
  <c r="E109" i="2"/>
  <c r="K109" i="2"/>
  <c r="B15" i="2"/>
  <c r="K75" i="2"/>
  <c r="K41" i="2"/>
  <c r="B6" i="2"/>
  <c r="E75" i="2"/>
  <c r="E41" i="2"/>
  <c r="S123" i="2"/>
  <c r="S124" i="2"/>
  <c r="S125" i="2"/>
  <c r="S126" i="2"/>
  <c r="S127" i="2"/>
  <c r="S128" i="2"/>
  <c r="S129" i="2"/>
  <c r="S130" i="2"/>
  <c r="S131" i="2"/>
  <c r="S132" i="2"/>
  <c r="S133" i="2"/>
  <c r="S134" i="2"/>
  <c r="S135" i="2"/>
  <c r="S136" i="2"/>
  <c r="S137" i="2"/>
  <c r="S138" i="2"/>
  <c r="S139" i="2"/>
  <c r="S140" i="2"/>
  <c r="S141" i="2"/>
  <c r="L123" i="2"/>
  <c r="L124" i="2"/>
  <c r="L125" i="2"/>
  <c r="L126" i="2"/>
  <c r="L127" i="2"/>
  <c r="L128" i="2"/>
  <c r="L129" i="2"/>
  <c r="L130" i="2"/>
  <c r="L131" i="2"/>
  <c r="L132" i="2"/>
  <c r="L133" i="2"/>
  <c r="L134" i="2"/>
  <c r="L135" i="2"/>
  <c r="L136" i="2"/>
  <c r="L137" i="2"/>
  <c r="L138" i="2"/>
  <c r="L139" i="2"/>
  <c r="L140" i="2"/>
  <c r="L141" i="2"/>
  <c r="S122" i="2"/>
  <c r="L122" i="2"/>
  <c r="S84" i="2"/>
  <c r="S85" i="2"/>
  <c r="S86" i="2"/>
  <c r="S87" i="2"/>
  <c r="S88" i="2"/>
  <c r="S89" i="2"/>
  <c r="S90" i="2"/>
  <c r="S91" i="2"/>
  <c r="S92" i="2"/>
  <c r="S93" i="2"/>
  <c r="S94" i="2"/>
  <c r="S95" i="2"/>
  <c r="S96" i="2"/>
  <c r="S97" i="2"/>
  <c r="S98" i="2"/>
  <c r="S99" i="2"/>
  <c r="S100" i="2"/>
  <c r="S101" i="2"/>
  <c r="S102" i="2"/>
  <c r="S103" i="2"/>
  <c r="S104" i="2"/>
  <c r="S105" i="2"/>
  <c r="S106" i="2"/>
  <c r="S107" i="2"/>
  <c r="S112" i="2"/>
  <c r="S113" i="2"/>
  <c r="S114" i="2"/>
  <c r="S115" i="2"/>
  <c r="S116" i="2"/>
  <c r="S117" i="2"/>
  <c r="S118" i="2"/>
  <c r="S119" i="2"/>
  <c r="S120" i="2"/>
  <c r="S121" i="2"/>
  <c r="L84" i="2"/>
  <c r="L85" i="2"/>
  <c r="L86" i="2"/>
  <c r="L87" i="2"/>
  <c r="L88" i="2"/>
  <c r="L89" i="2"/>
  <c r="L90" i="2"/>
  <c r="L91" i="2"/>
  <c r="L92" i="2"/>
  <c r="L93" i="2"/>
  <c r="L94" i="2"/>
  <c r="L95" i="2"/>
  <c r="L96" i="2"/>
  <c r="L97" i="2"/>
  <c r="L98" i="2"/>
  <c r="L99" i="2"/>
  <c r="L100" i="2"/>
  <c r="L101" i="2"/>
  <c r="L102" i="2"/>
  <c r="L103" i="2"/>
  <c r="L104" i="2"/>
  <c r="L105" i="2"/>
  <c r="L106" i="2"/>
  <c r="L107" i="2"/>
  <c r="L112" i="2"/>
  <c r="L113" i="2"/>
  <c r="L114" i="2"/>
  <c r="L115" i="2"/>
  <c r="L116" i="2"/>
  <c r="L117" i="2"/>
  <c r="L118" i="2"/>
  <c r="L119" i="2"/>
  <c r="L120" i="2"/>
  <c r="L121" i="2"/>
  <c r="S83" i="2"/>
  <c r="L83"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8" i="2"/>
  <c r="S79" i="2"/>
  <c r="S80" i="2"/>
  <c r="S81" i="2"/>
  <c r="S82"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8" i="2"/>
  <c r="L79" i="2"/>
  <c r="L80" i="2"/>
  <c r="L81" i="2"/>
  <c r="L82" i="2"/>
  <c r="S44" i="2"/>
  <c r="L44" i="2"/>
  <c r="S34" i="2"/>
  <c r="S35" i="2"/>
  <c r="S36" i="2"/>
  <c r="S37" i="2"/>
  <c r="S38" i="2"/>
  <c r="L30" i="2"/>
  <c r="L31" i="2"/>
  <c r="L32" i="2"/>
  <c r="L33" i="2"/>
  <c r="L34" i="2"/>
  <c r="L35" i="2"/>
  <c r="L36" i="2"/>
  <c r="L37" i="2"/>
  <c r="L38" i="2"/>
  <c r="L29" i="2"/>
  <c r="B123" i="2"/>
  <c r="B124" i="2"/>
  <c r="B125" i="2"/>
  <c r="B126" i="2"/>
  <c r="B127" i="2"/>
  <c r="B128" i="2"/>
  <c r="B129" i="2"/>
  <c r="B130" i="2"/>
  <c r="B131" i="2"/>
  <c r="B132" i="2"/>
  <c r="B133" i="2"/>
  <c r="B134" i="2"/>
  <c r="B135" i="2"/>
  <c r="B136" i="2"/>
  <c r="B137" i="2"/>
  <c r="B138" i="2"/>
  <c r="B139" i="2"/>
  <c r="B140" i="2"/>
  <c r="B141" i="2"/>
  <c r="J123" i="2"/>
  <c r="J124" i="2"/>
  <c r="J125" i="2"/>
  <c r="J126" i="2"/>
  <c r="J127" i="2"/>
  <c r="J128" i="2"/>
  <c r="J129" i="2"/>
  <c r="J130" i="2"/>
  <c r="J131" i="2"/>
  <c r="J132" i="2"/>
  <c r="J133" i="2"/>
  <c r="J134" i="2"/>
  <c r="J135" i="2"/>
  <c r="J136" i="2"/>
  <c r="J137" i="2"/>
  <c r="J138" i="2"/>
  <c r="J139" i="2"/>
  <c r="J140" i="2"/>
  <c r="J141" i="2"/>
  <c r="J122" i="2"/>
  <c r="B122" i="2"/>
  <c r="J84" i="2"/>
  <c r="J85" i="2"/>
  <c r="J86" i="2"/>
  <c r="J87" i="2"/>
  <c r="J88" i="2"/>
  <c r="J89" i="2"/>
  <c r="J90" i="2"/>
  <c r="J91" i="2"/>
  <c r="J92" i="2"/>
  <c r="J93" i="2"/>
  <c r="J94" i="2"/>
  <c r="J95" i="2"/>
  <c r="J96" i="2"/>
  <c r="J97" i="2"/>
  <c r="J98" i="2"/>
  <c r="J99" i="2"/>
  <c r="J100" i="2"/>
  <c r="J101" i="2"/>
  <c r="J102" i="2"/>
  <c r="J103" i="2"/>
  <c r="J104" i="2"/>
  <c r="J105" i="2"/>
  <c r="J106" i="2"/>
  <c r="J107" i="2"/>
  <c r="J112" i="2"/>
  <c r="J113" i="2"/>
  <c r="J114" i="2"/>
  <c r="J115" i="2"/>
  <c r="J116" i="2"/>
  <c r="J117" i="2"/>
  <c r="J118" i="2"/>
  <c r="J119" i="2"/>
  <c r="J120" i="2"/>
  <c r="J121" i="2"/>
  <c r="J83"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8" i="2"/>
  <c r="J79" i="2"/>
  <c r="J80" i="2"/>
  <c r="J81" i="2"/>
  <c r="J82" i="2"/>
  <c r="J44" i="2"/>
  <c r="J30" i="2"/>
  <c r="J31" i="2"/>
  <c r="J32" i="2"/>
  <c r="J33" i="2"/>
  <c r="J34" i="2"/>
  <c r="J35" i="2"/>
  <c r="J36" i="2"/>
  <c r="J37" i="2"/>
  <c r="J38" i="2"/>
  <c r="J29" i="2"/>
  <c r="B84" i="2" l="1"/>
  <c r="B85" i="2"/>
  <c r="B86" i="2"/>
  <c r="B87" i="2"/>
  <c r="B88" i="2"/>
  <c r="B89" i="2"/>
  <c r="B90" i="2"/>
  <c r="B91" i="2"/>
  <c r="B92" i="2"/>
  <c r="B93" i="2"/>
  <c r="B94" i="2"/>
  <c r="B95" i="2"/>
  <c r="B96" i="2"/>
  <c r="B97" i="2"/>
  <c r="B98" i="2"/>
  <c r="B99" i="2"/>
  <c r="B100" i="2"/>
  <c r="B101" i="2"/>
  <c r="B102" i="2"/>
  <c r="B103" i="2"/>
  <c r="B104" i="2"/>
  <c r="B105" i="2"/>
  <c r="B106" i="2"/>
  <c r="B107" i="2"/>
  <c r="B112" i="2"/>
  <c r="B113" i="2"/>
  <c r="B114" i="2"/>
  <c r="B115" i="2"/>
  <c r="B116" i="2"/>
  <c r="B117" i="2"/>
  <c r="B118" i="2"/>
  <c r="B119" i="2"/>
  <c r="B120" i="2"/>
  <c r="B121" i="2"/>
  <c r="B83"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8" i="2"/>
  <c r="B79" i="2"/>
  <c r="B80" i="2"/>
  <c r="B81" i="2"/>
  <c r="B82" i="2"/>
  <c r="B44" i="2"/>
  <c r="B30" i="2"/>
  <c r="B31" i="2"/>
  <c r="B32" i="2"/>
  <c r="B33" i="2"/>
  <c r="B34" i="2"/>
  <c r="B35" i="2"/>
  <c r="B36" i="2"/>
  <c r="B37" i="2"/>
  <c r="B38" i="2"/>
  <c r="E22" i="2"/>
  <c r="L12" i="2"/>
  <c r="G12" i="2"/>
  <c r="B12" i="2"/>
  <c r="H10" i="2"/>
  <c r="I9" i="2"/>
  <c r="B9" i="2"/>
  <c r="N6" i="2"/>
  <c r="BT6" i="1" l="1"/>
  <c r="BL88" i="1" l="1"/>
  <c r="CE46" i="1" l="1"/>
  <c r="CE50" i="1"/>
  <c r="P6" i="4" s="1"/>
  <c r="O5" i="4" l="1"/>
  <c r="CF47" i="1"/>
  <c r="S15" i="2"/>
  <c r="AC8" i="2" s="1"/>
  <c r="BL98" i="1"/>
  <c r="BL99" i="1"/>
  <c r="BL100" i="1"/>
  <c r="BL89" i="1"/>
  <c r="BL90" i="1"/>
  <c r="BL91" i="1"/>
  <c r="BL87" i="1"/>
  <c r="BG80" i="1"/>
  <c r="BG74" i="1"/>
  <c r="BG64" i="1"/>
  <c r="BG52" i="1"/>
  <c r="CE18" i="1"/>
  <c r="BR76" i="1" l="1"/>
  <c r="BR77" i="1" s="1"/>
  <c r="BH91" i="1"/>
  <c r="S33" i="2"/>
  <c r="S31" i="2"/>
  <c r="S30" i="2"/>
  <c r="S32" i="2"/>
  <c r="S29" i="2"/>
  <c r="BH82" i="1"/>
  <c r="CF21" i="1" l="1"/>
  <c r="BW77" i="1"/>
  <c r="CI49" i="1" s="1"/>
  <c r="CI46" i="1" s="1"/>
  <c r="S5" i="4" s="1"/>
  <c r="CF20" i="1"/>
  <c r="CE11" i="1"/>
  <c r="CE10" i="1"/>
  <c r="AS138" i="1" s="1"/>
  <c r="CE12" i="1"/>
  <c r="CQ10" i="1"/>
  <c r="BS8" i="1"/>
  <c r="BU8" i="1" s="1"/>
  <c r="BS9" i="1" s="1"/>
  <c r="T22" i="2" l="1"/>
  <c r="AU138" i="1"/>
  <c r="R22" i="2"/>
  <c r="AT138" i="1"/>
  <c r="P22" i="2"/>
  <c r="CF10" i="1"/>
  <c r="R17" i="2"/>
  <c r="B20" i="2" s="1"/>
  <c r="CF12" i="1"/>
  <c r="CF11" i="1"/>
  <c r="BS10" i="1"/>
  <c r="F51" i="1" l="1"/>
  <c r="F50" i="1"/>
  <c r="BR44" i="1" s="1"/>
  <c r="BW50" i="1" l="1"/>
  <c r="BS3" i="1" l="1"/>
  <c r="BS4" i="1" l="1"/>
  <c r="BS5" i="1" s="1"/>
  <c r="CF14" i="1" s="1"/>
  <c r="BG51" i="1" l="1"/>
  <c r="BR51" i="1" s="1"/>
  <c r="BH75" i="1"/>
  <c r="BH74" i="1"/>
  <c r="BH64" i="1"/>
  <c r="BH52" i="1"/>
  <c r="BG50" i="1"/>
  <c r="BG49" i="1"/>
  <c r="BG48" i="1"/>
  <c r="BH48" i="1"/>
  <c r="BG47" i="1"/>
  <c r="BH47" i="1"/>
  <c r="BG46" i="1"/>
  <c r="BH46" i="1"/>
  <c r="BG45" i="1"/>
  <c r="BH45" i="1"/>
  <c r="BG44" i="1"/>
  <c r="BH44" i="1"/>
  <c r="BR31" i="1"/>
  <c r="C32" i="1"/>
  <c r="BS18" i="1"/>
  <c r="BU18" i="1" s="1"/>
  <c r="BS13" i="1"/>
  <c r="BU13" i="1" s="1"/>
  <c r="BS15" i="1" s="1"/>
  <c r="BR6" i="1"/>
  <c r="BS6" i="1" s="1"/>
  <c r="BM1" i="1"/>
  <c r="H22" i="2" l="1"/>
  <c r="BR52" i="1"/>
  <c r="CG49" i="1" s="1"/>
  <c r="CG46" i="1" s="1"/>
  <c r="Q5" i="4" s="1"/>
  <c r="BS20" i="1"/>
  <c r="BS22" i="1"/>
  <c r="BN2" i="1"/>
  <c r="BS17" i="1"/>
  <c r="CH49" i="1"/>
  <c r="BR45" i="1"/>
  <c r="BS21" i="1"/>
  <c r="BS19" i="1"/>
  <c r="BS11" i="1"/>
  <c r="BS12" i="1"/>
  <c r="BS16" i="1"/>
  <c r="BH51" i="1"/>
  <c r="BW51" i="1" s="1"/>
  <c r="BM2" i="1"/>
  <c r="BS14" i="1"/>
  <c r="BW45" i="1" l="1"/>
  <c r="BW46" i="1" s="1"/>
  <c r="CH46" i="1"/>
  <c r="R5" i="4" s="1"/>
  <c r="BR46" i="1"/>
  <c r="CF49" i="1" s="1"/>
  <c r="BW52" i="1"/>
  <c r="CF46" i="1" l="1"/>
  <c r="P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Yui Miyamura</author>
    <author>Sachi Kumamaru</author>
  </authors>
  <commentList>
    <comment ref="G45" authorId="0" shapeId="0" xr:uid="{00000000-0006-0000-0000-000001000000}">
      <text>
        <r>
          <rPr>
            <sz val="9"/>
            <color indexed="81"/>
            <rFont val="Meiryo UI"/>
            <family val="3"/>
            <charset val="128"/>
          </rPr>
          <t xml:space="preserve">
　[-]　ハイフン入力不要です
</t>
        </r>
      </text>
    </comment>
    <comment ref="G74" authorId="0" shapeId="0" xr:uid="{00000000-0006-0000-0000-000002000000}">
      <text>
        <r>
          <rPr>
            <sz val="9"/>
            <color indexed="81"/>
            <rFont val="Meiryo UI"/>
            <family val="3"/>
            <charset val="128"/>
          </rPr>
          <t xml:space="preserve">
　報告書に記載されます。
　正式名称をご入力下さい。
</t>
        </r>
      </text>
    </comment>
    <comment ref="G78" authorId="0" shapeId="0" xr:uid="{00000000-0006-0000-0000-000003000000}">
      <text>
        <r>
          <rPr>
            <sz val="9"/>
            <color indexed="81"/>
            <rFont val="Meiryo UI"/>
            <family val="3"/>
            <charset val="128"/>
          </rPr>
          <t xml:space="preserve">
　1～3部　選択式
　　　※4部以上（追加料金有）の場合は
　　　　 直接入力をお願いします。</t>
        </r>
      </text>
    </comment>
    <comment ref="G79" authorId="0" shapeId="0" xr:uid="{00000000-0006-0000-0000-000004000000}">
      <text>
        <r>
          <rPr>
            <sz val="9"/>
            <color indexed="81"/>
            <rFont val="Meiryo UI"/>
            <family val="3"/>
            <charset val="128"/>
          </rPr>
          <t xml:space="preserve">
　英文報告書をご選択の場合は
　下記の項目を英表記にてご入力ください。
　・会社名
　・会社住所
　・報告書宛先名
　・試料名称
　・採取場所</t>
        </r>
      </text>
    </comment>
    <comment ref="G89" authorId="0" shapeId="0" xr:uid="{00000000-0006-0000-0000-000005000000}">
      <text>
        <r>
          <rPr>
            <sz val="9"/>
            <color indexed="81"/>
            <rFont val="Meiryo UI"/>
            <family val="3"/>
            <charset val="128"/>
          </rPr>
          <t>【通常】2営業日
【特急】受注確定AM　当日報告　※別途料金
　　 　　受注確定PM　翌営業日　※別途料金
【速報日指定希望時】希望日をご入力ください。
※ご依頼試料数及び弊社受入業務量により、
　調整させて頂く場合がございます 。</t>
        </r>
      </text>
    </comment>
    <comment ref="G91" authorId="0" shapeId="0" xr:uid="{00000000-0006-0000-0000-000006000000}">
      <text>
        <r>
          <rPr>
            <sz val="9"/>
            <color indexed="81"/>
            <rFont val="Meiryo UI"/>
            <family val="3"/>
            <charset val="128"/>
          </rPr>
          <t>　
　[長期保管希望時]　希望保管日数をご入力ください。
　試料数が大量な場合、又は半年を超える保管を
　ご希望される場合は、事前に調整させて頂く場合ございます。</t>
        </r>
      </text>
    </comment>
    <comment ref="G93" authorId="1" shapeId="0" xr:uid="{00000000-0006-0000-0000-000007000000}">
      <text>
        <r>
          <rPr>
            <sz val="11"/>
            <color indexed="81"/>
            <rFont val="メイリオ"/>
            <family val="3"/>
            <charset val="128"/>
          </rPr>
          <t>特にご指定がない場合、
　固体：20 Bq/kg
　液体：2 Bq/L
　食品：10 Bq/kg
　粉じん・排ガス：2 Bq/m3
を下限値として
分析を進めさせていただきます。</t>
        </r>
      </text>
    </comment>
    <comment ref="T135" authorId="1" shapeId="0" xr:uid="{00000000-0006-0000-0000-000008000000}">
      <text>
        <r>
          <rPr>
            <sz val="9"/>
            <color indexed="81"/>
            <rFont val="メイリオ"/>
            <family val="3"/>
            <charset val="128"/>
          </rPr>
          <t xml:space="preserve">
 特にご指定がない場合、
　 固体：20 Bq/kg
　 液体：2 Bq/L
　 食品：10 Bq/kg
　 粉じん・排ガス：2 Bq/㎥
 を下限値として分析を進めさせていただきます。
 選択にない場合は連絡事項にご入力お願いいたします。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Sachi Kumamaru</author>
  </authors>
  <commentList>
    <comment ref="M2" authorId="0" shapeId="0" xr:uid="{00000000-0006-0000-0400-000001000000}">
      <text>
        <r>
          <rPr>
            <b/>
            <sz val="9"/>
            <color indexed="81"/>
            <rFont val="MS P ゴシック"/>
            <family val="3"/>
            <charset val="128"/>
          </rPr>
          <t xml:space="preserve">リンクされた図の貼付け-ドロップダウン対策用
</t>
        </r>
      </text>
    </comment>
  </commentList>
</comments>
</file>

<file path=xl/sharedStrings.xml><?xml version="1.0" encoding="utf-8"?>
<sst xmlns="http://schemas.openxmlformats.org/spreadsheetml/2006/main" count="825" uniqueCount="568">
  <si>
    <t>計算用列 1</t>
    <rPh sb="0" eb="2">
      <t>ケイサン</t>
    </rPh>
    <rPh sb="2" eb="3">
      <t>ヨウ</t>
    </rPh>
    <rPh sb="3" eb="4">
      <t>レツ</t>
    </rPh>
    <phoneticPr fontId="4"/>
  </si>
  <si>
    <t>計算用列 2</t>
    <rPh sb="0" eb="2">
      <t>ケイサン</t>
    </rPh>
    <rPh sb="2" eb="3">
      <t>ヨウ</t>
    </rPh>
    <rPh sb="3" eb="4">
      <t>レツ</t>
    </rPh>
    <phoneticPr fontId="4"/>
  </si>
  <si>
    <t>エクセル入力日</t>
    <rPh sb="4" eb="6">
      <t>ニュウリョク</t>
    </rPh>
    <rPh sb="6" eb="7">
      <t>ビ</t>
    </rPh>
    <phoneticPr fontId="4"/>
  </si>
  <si>
    <t>採取搬入区分</t>
    <rPh sb="0" eb="2">
      <t>サイシュ</t>
    </rPh>
    <rPh sb="2" eb="4">
      <t>ハンニュウ</t>
    </rPh>
    <rPh sb="4" eb="6">
      <t>クブン</t>
    </rPh>
    <phoneticPr fontId="4"/>
  </si>
  <si>
    <t>受注sys備考</t>
  </si>
  <si>
    <t>成績書送付先</t>
  </si>
  <si>
    <t>試料返却</t>
    <rPh sb="0" eb="2">
      <t>シリョウ</t>
    </rPh>
    <rPh sb="2" eb="4">
      <t>ヘンキャク</t>
    </rPh>
    <phoneticPr fontId="4"/>
  </si>
  <si>
    <t>請求先</t>
    <rPh sb="0" eb="2">
      <t>セイキュウ</t>
    </rPh>
    <rPh sb="2" eb="3">
      <t>サキ</t>
    </rPh>
    <phoneticPr fontId="4"/>
  </si>
  <si>
    <t>容器返却</t>
    <rPh sb="0" eb="2">
      <t>ヨウキ</t>
    </rPh>
    <rPh sb="2" eb="4">
      <t>ヘンキャク</t>
    </rPh>
    <phoneticPr fontId="4"/>
  </si>
  <si>
    <t>弊社に採取希望される方は事前にお問い合わせください。</t>
  </si>
  <si>
    <t>速報方法</t>
    <rPh sb="0" eb="2">
      <t>ソクホウ</t>
    </rPh>
    <rPh sb="2" eb="4">
      <t>ホウホウ</t>
    </rPh>
    <phoneticPr fontId="4"/>
  </si>
  <si>
    <t>顧客住所分割</t>
    <rPh sb="0" eb="2">
      <t>コキャク</t>
    </rPh>
    <rPh sb="2" eb="4">
      <t>ジュウショ</t>
    </rPh>
    <rPh sb="4" eb="6">
      <t>ブンカツ</t>
    </rPh>
    <phoneticPr fontId="4"/>
  </si>
  <si>
    <t>顧客</t>
    <rPh sb="0" eb="2">
      <t>コキャク</t>
    </rPh>
    <phoneticPr fontId="4"/>
  </si>
  <si>
    <t>1.【契約事項】</t>
    <rPh sb="3" eb="5">
      <t>ケイヤク</t>
    </rPh>
    <rPh sb="5" eb="7">
      <t>ジコウ</t>
    </rPh>
    <phoneticPr fontId="4"/>
  </si>
  <si>
    <t>【お問い合わせ・本書返信先】</t>
    <rPh sb="2" eb="3">
      <t>ト</t>
    </rPh>
    <rPh sb="4" eb="5">
      <t>ア</t>
    </rPh>
    <rPh sb="8" eb="10">
      <t>ホンショ</t>
    </rPh>
    <rPh sb="10" eb="12">
      <t>ヘンシン</t>
    </rPh>
    <rPh sb="12" eb="13">
      <t>サキ</t>
    </rPh>
    <phoneticPr fontId="4"/>
  </si>
  <si>
    <t>返却/保管</t>
    <rPh sb="0" eb="2">
      <t>ヘンキャク</t>
    </rPh>
    <rPh sb="3" eb="5">
      <t>ホカン</t>
    </rPh>
    <phoneticPr fontId="4"/>
  </si>
  <si>
    <t xml:space="preserve"> 成績書情報</t>
    <rPh sb="1" eb="4">
      <t>セイセキショ</t>
    </rPh>
    <rPh sb="4" eb="6">
      <t>ジョウホウ</t>
    </rPh>
    <phoneticPr fontId="4"/>
  </si>
  <si>
    <t xml:space="preserve">Website   : </t>
    <phoneticPr fontId="4"/>
  </si>
  <si>
    <t>送付</t>
    <rPh sb="0" eb="2">
      <t>ソウフ</t>
    </rPh>
    <phoneticPr fontId="4"/>
  </si>
  <si>
    <t>成績書種類</t>
    <rPh sb="0" eb="3">
      <t>セイセキショ</t>
    </rPh>
    <rPh sb="3" eb="5">
      <t>シュルイ</t>
    </rPh>
    <phoneticPr fontId="4"/>
  </si>
  <si>
    <t xml:space="preserve">E-mail     : </t>
    <phoneticPr fontId="4"/>
  </si>
  <si>
    <t>成績書部数</t>
    <rPh sb="0" eb="3">
      <t>セイセキショ</t>
    </rPh>
    <rPh sb="3" eb="5">
      <t>ブスウ</t>
    </rPh>
    <phoneticPr fontId="4"/>
  </si>
  <si>
    <t>TEL         :</t>
    <phoneticPr fontId="4"/>
  </si>
  <si>
    <t>【試料送付先】</t>
    <rPh sb="1" eb="3">
      <t>シリョウ</t>
    </rPh>
    <rPh sb="3" eb="5">
      <t>ソウフ</t>
    </rPh>
    <rPh sb="5" eb="6">
      <t>サキ</t>
    </rPh>
    <phoneticPr fontId="4"/>
  </si>
  <si>
    <t>請求</t>
    <rPh sb="0" eb="2">
      <t>セイキュウ</t>
    </rPh>
    <phoneticPr fontId="4"/>
  </si>
  <si>
    <t>2.【契約事項の同意】</t>
    <rPh sb="3" eb="5">
      <t>ケイヤク</t>
    </rPh>
    <rPh sb="5" eb="7">
      <t>ジコウ</t>
    </rPh>
    <rPh sb="8" eb="10">
      <t>ドウイ</t>
    </rPh>
    <phoneticPr fontId="4"/>
  </si>
  <si>
    <t>契約事項に同意します</t>
    <rPh sb="0" eb="2">
      <t>ケイヤク</t>
    </rPh>
    <rPh sb="2" eb="4">
      <t>ジコウ</t>
    </rPh>
    <rPh sb="5" eb="7">
      <t>ドウイ</t>
    </rPh>
    <phoneticPr fontId="4"/>
  </si>
  <si>
    <t>同意確認</t>
    <rPh sb="0" eb="2">
      <t>ドウイ</t>
    </rPh>
    <rPh sb="2" eb="4">
      <t>カクニン</t>
    </rPh>
    <phoneticPr fontId="4"/>
  </si>
  <si>
    <t>3.【お客様情報】</t>
    <phoneticPr fontId="4"/>
  </si>
  <si>
    <t>【お客様情報】</t>
  </si>
  <si>
    <t>【成績書送付先情報】</t>
  </si>
  <si>
    <t xml:space="preserve"> 会社名</t>
    <phoneticPr fontId="4"/>
  </si>
  <si>
    <t>*必須</t>
    <rPh sb="1" eb="3">
      <t>ヒッス</t>
    </rPh>
    <phoneticPr fontId="4"/>
  </si>
  <si>
    <t>必須セル</t>
    <rPh sb="0" eb="2">
      <t>ヒッス</t>
    </rPh>
    <phoneticPr fontId="4"/>
  </si>
  <si>
    <t xml:space="preserve"> 郵便番号</t>
    <rPh sb="1" eb="5">
      <t>ユウビンバンゴウ</t>
    </rPh>
    <phoneticPr fontId="4"/>
  </si>
  <si>
    <t xml:space="preserve"> 会社住所</t>
    <rPh sb="1" eb="3">
      <t>カイシャ</t>
    </rPh>
    <rPh sb="3" eb="5">
      <t>ジュウショ</t>
    </rPh>
    <phoneticPr fontId="4"/>
  </si>
  <si>
    <t>OKセル</t>
    <phoneticPr fontId="4"/>
  </si>
  <si>
    <t xml:space="preserve"> 部署名</t>
    <rPh sb="1" eb="3">
      <t>ブショ</t>
    </rPh>
    <rPh sb="3" eb="4">
      <t>メイ</t>
    </rPh>
    <phoneticPr fontId="4"/>
  </si>
  <si>
    <t>入力待ちセル</t>
    <rPh sb="0" eb="2">
      <t>ニュウリョク</t>
    </rPh>
    <rPh sb="2" eb="3">
      <t>マ</t>
    </rPh>
    <phoneticPr fontId="4"/>
  </si>
  <si>
    <t xml:space="preserve"> 御担当者様</t>
    <rPh sb="1" eb="6">
      <t>ゴタントウシャサマ</t>
    </rPh>
    <phoneticPr fontId="4"/>
  </si>
  <si>
    <t xml:space="preserve"> 電話番号</t>
    <rPh sb="1" eb="3">
      <t>デンワ</t>
    </rPh>
    <rPh sb="3" eb="5">
      <t>バンゴウ</t>
    </rPh>
    <phoneticPr fontId="4"/>
  </si>
  <si>
    <t xml:space="preserve"> FAX番号</t>
    <rPh sb="4" eb="6">
      <t>バンゴウ</t>
    </rPh>
    <phoneticPr fontId="4"/>
  </si>
  <si>
    <t xml:space="preserve"> E-mail</t>
    <phoneticPr fontId="4"/>
  </si>
  <si>
    <t>【請求先情報】</t>
  </si>
  <si>
    <t>[選択]</t>
    <rPh sb="1" eb="3">
      <t>センタク</t>
    </rPh>
    <phoneticPr fontId="4"/>
  </si>
  <si>
    <t>!!</t>
    <phoneticPr fontId="4"/>
  </si>
  <si>
    <t xml:space="preserve"> 速報納期</t>
    <rPh sb="1" eb="3">
      <t>ソクホウ</t>
    </rPh>
    <rPh sb="3" eb="5">
      <t>ノウキ</t>
    </rPh>
    <phoneticPr fontId="4"/>
  </si>
  <si>
    <t xml:space="preserve"> 速報方法</t>
    <rPh sb="1" eb="3">
      <t>ソクホウ</t>
    </rPh>
    <rPh sb="3" eb="5">
      <t>ホウホウ</t>
    </rPh>
    <phoneticPr fontId="4"/>
  </si>
  <si>
    <t xml:space="preserve"> 分析後試料取扱</t>
    <rPh sb="1" eb="3">
      <t>ブンセキ</t>
    </rPh>
    <rPh sb="3" eb="4">
      <t>ゴ</t>
    </rPh>
    <rPh sb="4" eb="6">
      <t>シリョウ</t>
    </rPh>
    <rPh sb="6" eb="8">
      <t>トリアツカイ</t>
    </rPh>
    <phoneticPr fontId="4"/>
  </si>
  <si>
    <t>[選択]</t>
    <phoneticPr fontId="4"/>
  </si>
  <si>
    <t xml:space="preserve"> 件名</t>
    <rPh sb="1" eb="3">
      <t>ケンメイ</t>
    </rPh>
    <phoneticPr fontId="4"/>
  </si>
  <si>
    <t>試料番号</t>
    <rPh sb="0" eb="2">
      <t>シリョウ</t>
    </rPh>
    <rPh sb="2" eb="4">
      <t>バンゴウ</t>
    </rPh>
    <phoneticPr fontId="4"/>
  </si>
  <si>
    <t>　試料名称</t>
    <rPh sb="3" eb="5">
      <t>メイショウ</t>
    </rPh>
    <phoneticPr fontId="4"/>
  </si>
  <si>
    <t>*必須</t>
    <phoneticPr fontId="4"/>
  </si>
  <si>
    <t>リスト内容</t>
  </si>
  <si>
    <t>設定セル</t>
  </si>
  <si>
    <t>選択肢1</t>
  </si>
  <si>
    <t>選択肢2</t>
  </si>
  <si>
    <t>選択肢3</t>
  </si>
  <si>
    <t>選択肢4</t>
  </si>
  <si>
    <t>選択肢5</t>
  </si>
  <si>
    <t>選択肢6</t>
  </si>
  <si>
    <t>選択肢7</t>
  </si>
  <si>
    <t>選択肢8</t>
  </si>
  <si>
    <t>選択肢9</t>
  </si>
  <si>
    <t>選択肢11</t>
  </si>
  <si>
    <t>分析内容</t>
  </si>
  <si>
    <t>採取区分</t>
  </si>
  <si>
    <t>宅配</t>
  </si>
  <si>
    <t>持込</t>
  </si>
  <si>
    <t>引取り希望</t>
  </si>
  <si>
    <t>速報方法</t>
  </si>
  <si>
    <t>分析試料写真</t>
  </si>
  <si>
    <t>不要</t>
  </si>
  <si>
    <t>試料取扱</t>
  </si>
  <si>
    <t>部数</t>
  </si>
  <si>
    <t>通常様式</t>
  </si>
  <si>
    <t>添付資料</t>
  </si>
  <si>
    <t>上記お客様情報宛</t>
  </si>
  <si>
    <t>その他送付先宛</t>
  </si>
  <si>
    <t>請求先</t>
  </si>
  <si>
    <t>上記お客様情報先</t>
  </si>
  <si>
    <t>その他請求先</t>
  </si>
  <si>
    <t>無</t>
  </si>
  <si>
    <t>項目</t>
  </si>
  <si>
    <t>2.同意確認</t>
  </si>
  <si>
    <t>3.【お客様】</t>
  </si>
  <si>
    <t>残入力セル</t>
  </si>
  <si>
    <t>確認まち</t>
  </si>
  <si>
    <t xml:space="preserve">〒960-1108 </t>
    <phoneticPr fontId="2"/>
  </si>
  <si>
    <t>福島県福島市成川字上谷地1-1</t>
    <phoneticPr fontId="2"/>
  </si>
  <si>
    <t>・分析試料及び容器は、当試験所から速報後、保管せずに当試験所にて廃棄させて頂きます。</t>
    <phoneticPr fontId="2"/>
  </si>
  <si>
    <t>採取方法</t>
    <rPh sb="0" eb="2">
      <t>サイシュ</t>
    </rPh>
    <rPh sb="2" eb="4">
      <t>ホウホウ</t>
    </rPh>
    <phoneticPr fontId="2"/>
  </si>
  <si>
    <t>-</t>
    <phoneticPr fontId="2"/>
  </si>
  <si>
    <t>持ち込み</t>
    <rPh sb="0" eb="1">
      <t>モ</t>
    </rPh>
    <rPh sb="2" eb="3">
      <t>コ</t>
    </rPh>
    <phoneticPr fontId="2"/>
  </si>
  <si>
    <t>月末まとめて発送</t>
    <rPh sb="0" eb="2">
      <t>ゲツマツ</t>
    </rPh>
    <rPh sb="6" eb="8">
      <t>ハッソウ</t>
    </rPh>
    <phoneticPr fontId="2"/>
  </si>
  <si>
    <t>直接</t>
    <rPh sb="0" eb="2">
      <t>チョクセツ</t>
    </rPh>
    <phoneticPr fontId="2"/>
  </si>
  <si>
    <t>郵送</t>
    <rPh sb="0" eb="2">
      <t>ユウソウ</t>
    </rPh>
    <phoneticPr fontId="2"/>
  </si>
  <si>
    <t>都度発送</t>
    <rPh sb="0" eb="2">
      <t>ツド</t>
    </rPh>
    <rPh sb="2" eb="4">
      <t>ハッソウ</t>
    </rPh>
    <phoneticPr fontId="2"/>
  </si>
  <si>
    <t>ベーラー</t>
    <phoneticPr fontId="2"/>
  </si>
  <si>
    <t>引き取り</t>
    <rPh sb="0" eb="1">
      <t>ヒ</t>
    </rPh>
    <rPh sb="2" eb="3">
      <t>ト</t>
    </rPh>
    <phoneticPr fontId="2"/>
  </si>
  <si>
    <t>柄杓</t>
    <rPh sb="0" eb="2">
      <t>ヒシャク</t>
    </rPh>
    <phoneticPr fontId="2"/>
  </si>
  <si>
    <t>エクマンバージ</t>
    <phoneticPr fontId="2"/>
  </si>
  <si>
    <t>放射能分析（ゲルマ）</t>
    <rPh sb="0" eb="3">
      <t>ホウシャノウ</t>
    </rPh>
    <rPh sb="3" eb="5">
      <t>ブンセキ</t>
    </rPh>
    <phoneticPr fontId="2"/>
  </si>
  <si>
    <t>放射線分析（NaI）</t>
    <rPh sb="0" eb="3">
      <t>ホウシャセン</t>
    </rPh>
    <rPh sb="3" eb="5">
      <t>ブンセキ</t>
    </rPh>
    <phoneticPr fontId="2"/>
  </si>
  <si>
    <t>プルダウンの内容を変更する場合はこのシートの内容を変更してください。</t>
    <rPh sb="6" eb="8">
      <t>ナイヨウ</t>
    </rPh>
    <rPh sb="9" eb="11">
      <t>ヘンコウ</t>
    </rPh>
    <rPh sb="13" eb="15">
      <t>バアイ</t>
    </rPh>
    <rPh sb="22" eb="24">
      <t>ナイヨウ</t>
    </rPh>
    <rPh sb="25" eb="27">
      <t>ヘンコウ</t>
    </rPh>
    <phoneticPr fontId="2"/>
  </si>
  <si>
    <t>変更方法</t>
    <rPh sb="0" eb="2">
      <t>ヘンコウ</t>
    </rPh>
    <rPh sb="2" eb="4">
      <t>ホウホウ</t>
    </rPh>
    <phoneticPr fontId="2"/>
  </si>
  <si>
    <t>1. 項目名称を変更する場合（項目数は変わらない）</t>
    <rPh sb="3" eb="5">
      <t>コウモク</t>
    </rPh>
    <rPh sb="5" eb="7">
      <t>メイショウ</t>
    </rPh>
    <rPh sb="8" eb="10">
      <t>ヘンコウ</t>
    </rPh>
    <rPh sb="12" eb="14">
      <t>バアイ</t>
    </rPh>
    <rPh sb="15" eb="17">
      <t>コウモク</t>
    </rPh>
    <rPh sb="17" eb="18">
      <t>スウ</t>
    </rPh>
    <rPh sb="19" eb="20">
      <t>カ</t>
    </rPh>
    <phoneticPr fontId="2"/>
  </si>
  <si>
    <t>2. 項目を増やす（減らす）場合</t>
    <rPh sb="3" eb="5">
      <t>コウモク</t>
    </rPh>
    <rPh sb="6" eb="7">
      <t>フ</t>
    </rPh>
    <rPh sb="10" eb="11">
      <t>ヘ</t>
    </rPh>
    <rPh sb="14" eb="16">
      <t>バアイ</t>
    </rPh>
    <phoneticPr fontId="2"/>
  </si>
  <si>
    <t>このシートの該当項目を変更すると自動で反映される</t>
    <rPh sb="6" eb="8">
      <t>ガイトウ</t>
    </rPh>
    <rPh sb="8" eb="10">
      <t>コウモク</t>
    </rPh>
    <rPh sb="11" eb="13">
      <t>ヘンコウ</t>
    </rPh>
    <rPh sb="16" eb="18">
      <t>ジドウ</t>
    </rPh>
    <rPh sb="19" eb="21">
      <t>ハンエイ</t>
    </rPh>
    <phoneticPr fontId="2"/>
  </si>
  <si>
    <t>①このシートの該当項目を変更する</t>
    <rPh sb="7" eb="9">
      <t>ガイトウ</t>
    </rPh>
    <rPh sb="9" eb="11">
      <t>コウモク</t>
    </rPh>
    <rPh sb="12" eb="14">
      <t>ヘンコウ</t>
    </rPh>
    <phoneticPr fontId="2"/>
  </si>
  <si>
    <t>②依頼入力フォームの該当セルを選択→データタブのデータの入力規則をクリック</t>
    <rPh sb="1" eb="3">
      <t>イライ</t>
    </rPh>
    <rPh sb="3" eb="5">
      <t>ニュウリョク</t>
    </rPh>
    <rPh sb="10" eb="12">
      <t>ガイトウ</t>
    </rPh>
    <rPh sb="15" eb="17">
      <t>センタク</t>
    </rPh>
    <phoneticPr fontId="2"/>
  </si>
  <si>
    <t>③データ入力規則の「元の値」の範囲を変更する</t>
    <rPh sb="4" eb="6">
      <t>ニュウリョク</t>
    </rPh>
    <rPh sb="6" eb="8">
      <t>キソク</t>
    </rPh>
    <rPh sb="10" eb="11">
      <t>モト</t>
    </rPh>
    <rPh sb="12" eb="13">
      <t>アタイ</t>
    </rPh>
    <rPh sb="15" eb="17">
      <t>ハンイ</t>
    </rPh>
    <rPh sb="18" eb="20">
      <t>ヘンコウ</t>
    </rPh>
    <phoneticPr fontId="2"/>
  </si>
  <si>
    <t>入力フォーム　プルダウン選択表</t>
    <phoneticPr fontId="2"/>
  </si>
  <si>
    <t>G69</t>
    <phoneticPr fontId="2"/>
  </si>
  <si>
    <t>G71</t>
    <phoneticPr fontId="2"/>
  </si>
  <si>
    <t>速報納期</t>
    <rPh sb="2" eb="4">
      <t>ノウキ</t>
    </rPh>
    <phoneticPr fontId="2"/>
  </si>
  <si>
    <t>G73</t>
    <phoneticPr fontId="2"/>
  </si>
  <si>
    <t>G74</t>
    <phoneticPr fontId="2"/>
  </si>
  <si>
    <t>指定無 [分析後廃棄]</t>
    <rPh sb="5" eb="7">
      <t>ブンセキ</t>
    </rPh>
    <rPh sb="7" eb="8">
      <t>ゴ</t>
    </rPh>
    <rPh sb="8" eb="10">
      <t>ハイキ</t>
    </rPh>
    <phoneticPr fontId="2"/>
  </si>
  <si>
    <t>G75</t>
    <phoneticPr fontId="2"/>
  </si>
  <si>
    <t>有　★有料</t>
    <phoneticPr fontId="2"/>
  </si>
  <si>
    <t>スペクトルチャート　★有料</t>
    <phoneticPr fontId="2"/>
  </si>
  <si>
    <t>G107</t>
    <phoneticPr fontId="2"/>
  </si>
  <si>
    <t>G105</t>
    <phoneticPr fontId="2"/>
  </si>
  <si>
    <t>G104</t>
    <phoneticPr fontId="2"/>
  </si>
  <si>
    <t>G103</t>
    <phoneticPr fontId="2"/>
  </si>
  <si>
    <t>G122</t>
    <phoneticPr fontId="2"/>
  </si>
  <si>
    <t>G123</t>
    <phoneticPr fontId="2"/>
  </si>
  <si>
    <t xml:space="preserve"> 搬入方法</t>
    <rPh sb="1" eb="3">
      <t>ハンニュウ</t>
    </rPh>
    <rPh sb="3" eb="5">
      <t>ホウホウ</t>
    </rPh>
    <phoneticPr fontId="2"/>
  </si>
  <si>
    <t xml:space="preserve"> 測定項目</t>
    <rPh sb="1" eb="3">
      <t>ソクテイ</t>
    </rPh>
    <rPh sb="3" eb="5">
      <t>コウモク</t>
    </rPh>
    <phoneticPr fontId="2"/>
  </si>
  <si>
    <t xml:space="preserve"> ろ過</t>
    <rPh sb="2" eb="3">
      <t>カ</t>
    </rPh>
    <phoneticPr fontId="2"/>
  </si>
  <si>
    <t xml:space="preserve"> 減衰補正</t>
    <rPh sb="1" eb="3">
      <t>ゲンスイ</t>
    </rPh>
    <rPh sb="3" eb="5">
      <t>ホセイ</t>
    </rPh>
    <phoneticPr fontId="2"/>
  </si>
  <si>
    <t xml:space="preserve"> 含水測定</t>
    <rPh sb="1" eb="3">
      <t>ガンスイ</t>
    </rPh>
    <rPh sb="3" eb="5">
      <t>ソクテイ</t>
    </rPh>
    <phoneticPr fontId="2"/>
  </si>
  <si>
    <t>希望測定方法</t>
    <rPh sb="0" eb="2">
      <t>キボウ</t>
    </rPh>
    <rPh sb="2" eb="4">
      <t>ソクテイ</t>
    </rPh>
    <rPh sb="4" eb="6">
      <t>ホウホウ</t>
    </rPh>
    <phoneticPr fontId="2"/>
  </si>
  <si>
    <t>G136</t>
    <phoneticPr fontId="2"/>
  </si>
  <si>
    <t>G138</t>
  </si>
  <si>
    <t>G141</t>
  </si>
  <si>
    <t>含水率</t>
    <rPh sb="0" eb="2">
      <t>ガンスイ</t>
    </rPh>
    <rPh sb="2" eb="3">
      <t>リツ</t>
    </rPh>
    <phoneticPr fontId="2"/>
  </si>
  <si>
    <t>含水比</t>
    <rPh sb="0" eb="2">
      <t>ガンスイ</t>
    </rPh>
    <rPh sb="2" eb="3">
      <t>ヒ</t>
    </rPh>
    <phoneticPr fontId="2"/>
  </si>
  <si>
    <t>なし</t>
    <phoneticPr fontId="2"/>
  </si>
  <si>
    <t>G145</t>
  </si>
  <si>
    <t>不要</t>
    <phoneticPr fontId="2"/>
  </si>
  <si>
    <t>有</t>
    <rPh sb="0" eb="1">
      <t>アリ</t>
    </rPh>
    <phoneticPr fontId="2"/>
  </si>
  <si>
    <t>下限値</t>
    <rPh sb="0" eb="2">
      <t>カゲン</t>
    </rPh>
    <rPh sb="2" eb="3">
      <t>チ</t>
    </rPh>
    <phoneticPr fontId="2"/>
  </si>
  <si>
    <t>G144</t>
    <phoneticPr fontId="2"/>
  </si>
  <si>
    <t>G146</t>
    <phoneticPr fontId="2"/>
  </si>
  <si>
    <t xml:space="preserve"> 試料採取者</t>
    <rPh sb="1" eb="3">
      <t>シリョウ</t>
    </rPh>
    <rPh sb="3" eb="5">
      <t>サイシュ</t>
    </rPh>
    <rPh sb="5" eb="6">
      <t>シャ</t>
    </rPh>
    <phoneticPr fontId="2"/>
  </si>
  <si>
    <t>媒体</t>
    <rPh sb="0" eb="2">
      <t>バイタイ</t>
    </rPh>
    <phoneticPr fontId="2"/>
  </si>
  <si>
    <t>R159~</t>
    <phoneticPr fontId="2"/>
  </si>
  <si>
    <t>排ガス</t>
    <rPh sb="0" eb="1">
      <t>ハイ</t>
    </rPh>
    <phoneticPr fontId="1"/>
  </si>
  <si>
    <t>粉じん</t>
    <rPh sb="0" eb="1">
      <t>フン</t>
    </rPh>
    <phoneticPr fontId="1"/>
  </si>
  <si>
    <t>排水</t>
    <rPh sb="0" eb="2">
      <t>ハイスイ</t>
    </rPh>
    <phoneticPr fontId="1"/>
  </si>
  <si>
    <t>採取
開始時間</t>
    <rPh sb="0" eb="2">
      <t>サイシュ</t>
    </rPh>
    <rPh sb="3" eb="5">
      <t>カイシ</t>
    </rPh>
    <rPh sb="5" eb="7">
      <t>ジカン</t>
    </rPh>
    <phoneticPr fontId="4"/>
  </si>
  <si>
    <t>採取
終了時間</t>
    <rPh sb="0" eb="2">
      <t>サイシュ</t>
    </rPh>
    <rPh sb="3" eb="5">
      <t>シュウリョウ</t>
    </rPh>
    <rPh sb="5" eb="7">
      <t>ジカン</t>
    </rPh>
    <phoneticPr fontId="2"/>
  </si>
  <si>
    <t>T159~</t>
    <phoneticPr fontId="2"/>
  </si>
  <si>
    <t xml:space="preserve"> </t>
    <phoneticPr fontId="2"/>
  </si>
  <si>
    <t>ご依頼試料数</t>
    <phoneticPr fontId="2"/>
  </si>
  <si>
    <t>4.【成績書】</t>
    <phoneticPr fontId="2"/>
  </si>
  <si>
    <t>試料数</t>
    <rPh sb="0" eb="2">
      <t>シリョウ</t>
    </rPh>
    <rPh sb="2" eb="3">
      <t>スウ</t>
    </rPh>
    <phoneticPr fontId="2"/>
  </si>
  <si>
    <t>特急（別途料金）</t>
    <rPh sb="0" eb="2">
      <t>トッキュウ</t>
    </rPh>
    <rPh sb="3" eb="5">
      <t>ベット</t>
    </rPh>
    <rPh sb="5" eb="7">
      <t>リョウキン</t>
    </rPh>
    <phoneticPr fontId="2"/>
  </si>
  <si>
    <t>メール</t>
    <phoneticPr fontId="2"/>
  </si>
  <si>
    <t>媒体簡略型</t>
    <rPh sb="0" eb="2">
      <t>バイタイ</t>
    </rPh>
    <rPh sb="2" eb="4">
      <t>カンリャク</t>
    </rPh>
    <rPh sb="4" eb="5">
      <t>ガタ</t>
    </rPh>
    <phoneticPr fontId="2"/>
  </si>
  <si>
    <t>固体</t>
    <rPh sb="0" eb="2">
      <t>コタイ</t>
    </rPh>
    <phoneticPr fontId="2"/>
  </si>
  <si>
    <t>液体</t>
    <rPh sb="0" eb="2">
      <t>エキタイ</t>
    </rPh>
    <phoneticPr fontId="2"/>
  </si>
  <si>
    <t>食品</t>
    <rPh sb="0" eb="2">
      <t>ショクヒン</t>
    </rPh>
    <phoneticPr fontId="2"/>
  </si>
  <si>
    <t xml:space="preserve"> オプション（写真・チャート）</t>
    <rPh sb="7" eb="9">
      <t>シャシン</t>
    </rPh>
    <phoneticPr fontId="2"/>
  </si>
  <si>
    <t>オプション</t>
    <phoneticPr fontId="2"/>
  </si>
  <si>
    <t>不要</t>
    <phoneticPr fontId="2"/>
  </si>
  <si>
    <t>G127</t>
    <phoneticPr fontId="2"/>
  </si>
  <si>
    <t>G119</t>
    <phoneticPr fontId="2"/>
  </si>
  <si>
    <t>ろ過</t>
    <rPh sb="1" eb="2">
      <t>カ</t>
    </rPh>
    <phoneticPr fontId="2"/>
  </si>
  <si>
    <t>前日天気</t>
    <rPh sb="0" eb="2">
      <t>ゼンジツ</t>
    </rPh>
    <rPh sb="2" eb="4">
      <t>テンキ</t>
    </rPh>
    <phoneticPr fontId="2"/>
  </si>
  <si>
    <t>当日天気</t>
    <rPh sb="0" eb="2">
      <t>トウジツ</t>
    </rPh>
    <rPh sb="2" eb="4">
      <t>テンキ</t>
    </rPh>
    <phoneticPr fontId="2"/>
  </si>
  <si>
    <t>天気</t>
    <rPh sb="0" eb="2">
      <t>テンキ</t>
    </rPh>
    <phoneticPr fontId="2"/>
  </si>
  <si>
    <t>晴</t>
    <rPh sb="0" eb="1">
      <t>ハ</t>
    </rPh>
    <phoneticPr fontId="2"/>
  </si>
  <si>
    <t>曇</t>
    <rPh sb="0" eb="1">
      <t>クモ</t>
    </rPh>
    <phoneticPr fontId="2"/>
  </si>
  <si>
    <t>雨</t>
    <rPh sb="0" eb="1">
      <t>アメ</t>
    </rPh>
    <phoneticPr fontId="2"/>
  </si>
  <si>
    <t>雪</t>
    <rPh sb="0" eb="1">
      <t>ユキ</t>
    </rPh>
    <phoneticPr fontId="2"/>
  </si>
  <si>
    <t>粉じん・排ガス</t>
    <rPh sb="0" eb="1">
      <t>フン</t>
    </rPh>
    <rPh sb="4" eb="5">
      <t>ハイ</t>
    </rPh>
    <phoneticPr fontId="2"/>
  </si>
  <si>
    <t>対応表（LIMS取り込み用）</t>
    <rPh sb="0" eb="2">
      <t>タイオウ</t>
    </rPh>
    <rPh sb="2" eb="3">
      <t>ヒョウ</t>
    </rPh>
    <rPh sb="8" eb="9">
      <t>ト</t>
    </rPh>
    <rPh sb="10" eb="11">
      <t>コ</t>
    </rPh>
    <rPh sb="12" eb="13">
      <t>ヨウ</t>
    </rPh>
    <phoneticPr fontId="2"/>
  </si>
  <si>
    <t>No.7</t>
    <phoneticPr fontId="2"/>
  </si>
  <si>
    <t>環境省</t>
    <phoneticPr fontId="2"/>
  </si>
  <si>
    <t>緊急時食品</t>
    <rPh sb="0" eb="3">
      <t>キンキュウジ</t>
    </rPh>
    <rPh sb="3" eb="5">
      <t>ショクヒン</t>
    </rPh>
    <phoneticPr fontId="2"/>
  </si>
  <si>
    <t>水道水</t>
    <rPh sb="0" eb="3">
      <t>スイドウスイ</t>
    </rPh>
    <phoneticPr fontId="2"/>
  </si>
  <si>
    <t>薪・木炭</t>
    <rPh sb="0" eb="1">
      <t>マキ</t>
    </rPh>
    <rPh sb="2" eb="4">
      <t>モクタン</t>
    </rPh>
    <phoneticPr fontId="2"/>
  </si>
  <si>
    <t>肥料</t>
    <rPh sb="0" eb="2">
      <t>ヒリョウ</t>
    </rPh>
    <phoneticPr fontId="2"/>
  </si>
  <si>
    <t>対応表１（LIMS取り込み用）</t>
    <rPh sb="0" eb="2">
      <t>タイオウ</t>
    </rPh>
    <rPh sb="2" eb="3">
      <t>ヒョウ</t>
    </rPh>
    <rPh sb="9" eb="10">
      <t>ト</t>
    </rPh>
    <rPh sb="11" eb="12">
      <t>コ</t>
    </rPh>
    <rPh sb="13" eb="14">
      <t>ヨウ</t>
    </rPh>
    <phoneticPr fontId="2"/>
  </si>
  <si>
    <t>対応表２（LIMS取り込み用）</t>
    <rPh sb="0" eb="2">
      <t>タイオウ</t>
    </rPh>
    <rPh sb="2" eb="3">
      <t>ヒョウ</t>
    </rPh>
    <rPh sb="9" eb="10">
      <t>ト</t>
    </rPh>
    <rPh sb="11" eb="12">
      <t>コ</t>
    </rPh>
    <rPh sb="13" eb="14">
      <t>ヨウ</t>
    </rPh>
    <phoneticPr fontId="2"/>
  </si>
  <si>
    <t>赤</t>
    <rPh sb="0" eb="1">
      <t>アカ</t>
    </rPh>
    <phoneticPr fontId="2"/>
  </si>
  <si>
    <t>白</t>
    <rPh sb="0" eb="1">
      <t>シロ</t>
    </rPh>
    <phoneticPr fontId="2"/>
  </si>
  <si>
    <t>青</t>
    <rPh sb="0" eb="1">
      <t>アオ</t>
    </rPh>
    <phoneticPr fontId="2"/>
  </si>
  <si>
    <t>特殊指定</t>
    <rPh sb="0" eb="2">
      <t>トクシュ</t>
    </rPh>
    <rPh sb="2" eb="4">
      <t>シテイ</t>
    </rPh>
    <phoneticPr fontId="2"/>
  </si>
  <si>
    <t>無</t>
    <rPh sb="0" eb="1">
      <t>ナ</t>
    </rPh>
    <phoneticPr fontId="2"/>
  </si>
  <si>
    <t>秒数指定有</t>
  </si>
  <si>
    <t>通常（2営業日）</t>
    <rPh sb="0" eb="2">
      <t>ツウジョウ</t>
    </rPh>
    <rPh sb="4" eb="7">
      <t>エイギョウビ</t>
    </rPh>
    <phoneticPr fontId="2"/>
  </si>
  <si>
    <t>写真　★有料</t>
    <rPh sb="0" eb="2">
      <t>シャシン</t>
    </rPh>
    <phoneticPr fontId="2"/>
  </si>
  <si>
    <t>チャート　★有料</t>
    <phoneticPr fontId="2"/>
  </si>
  <si>
    <t>写真＆チャート　★有料</t>
    <rPh sb="0" eb="2">
      <t>シャシン</t>
    </rPh>
    <phoneticPr fontId="2"/>
  </si>
  <si>
    <t>有料</t>
    <rPh sb="0" eb="2">
      <t>ユウリョウ</t>
    </rPh>
    <phoneticPr fontId="2"/>
  </si>
  <si>
    <t>AE157</t>
    <phoneticPr fontId="2"/>
  </si>
  <si>
    <t>AK157</t>
    <phoneticPr fontId="2"/>
  </si>
  <si>
    <t>青</t>
    <rPh sb="0" eb="1">
      <t>アオ</t>
    </rPh>
    <phoneticPr fontId="2"/>
  </si>
  <si>
    <t>白</t>
    <rPh sb="0" eb="1">
      <t>シロ</t>
    </rPh>
    <phoneticPr fontId="2"/>
  </si>
  <si>
    <t>赤</t>
    <rPh sb="0" eb="1">
      <t>アカ</t>
    </rPh>
    <phoneticPr fontId="2"/>
  </si>
  <si>
    <t xml:space="preserve"> 下限値（Bq/**）目安</t>
    <rPh sb="1" eb="3">
      <t>カゲン</t>
    </rPh>
    <rPh sb="3" eb="4">
      <t>チ</t>
    </rPh>
    <rPh sb="11" eb="13">
      <t>メヤス</t>
    </rPh>
    <phoneticPr fontId="2"/>
  </si>
  <si>
    <t>水産物・農作物</t>
    <rPh sb="0" eb="3">
      <t>スイサンブツ</t>
    </rPh>
    <rPh sb="4" eb="7">
      <t>ノウサクモツ</t>
    </rPh>
    <phoneticPr fontId="1"/>
  </si>
  <si>
    <t>その他水質</t>
    <rPh sb="2" eb="3">
      <t>タ</t>
    </rPh>
    <rPh sb="3" eb="5">
      <t>スイシツ</t>
    </rPh>
    <phoneticPr fontId="1"/>
  </si>
  <si>
    <t>地下水</t>
    <phoneticPr fontId="1"/>
  </si>
  <si>
    <t>公共用水</t>
    <rPh sb="0" eb="3">
      <t>コウキョウヨウ</t>
    </rPh>
    <rPh sb="3" eb="4">
      <t>ミズ</t>
    </rPh>
    <phoneticPr fontId="1"/>
  </si>
  <si>
    <t>食品</t>
    <phoneticPr fontId="1"/>
  </si>
  <si>
    <t>土壌</t>
    <phoneticPr fontId="2"/>
  </si>
  <si>
    <t>植物</t>
    <phoneticPr fontId="2"/>
  </si>
  <si>
    <t>木質チップ</t>
    <phoneticPr fontId="2"/>
  </si>
  <si>
    <t>汚泥</t>
    <phoneticPr fontId="2"/>
  </si>
  <si>
    <t>飛灰・焼却灰</t>
    <phoneticPr fontId="2"/>
  </si>
  <si>
    <t>肥飼料</t>
    <phoneticPr fontId="2"/>
  </si>
  <si>
    <t>その他廃棄物</t>
    <phoneticPr fontId="1"/>
  </si>
  <si>
    <t>動物</t>
    <phoneticPr fontId="2"/>
  </si>
  <si>
    <t>対応表2（LIMS取り込み用）</t>
    <rPh sb="0" eb="2">
      <t>タイオウ</t>
    </rPh>
    <rPh sb="2" eb="3">
      <t>ヒョウ</t>
    </rPh>
    <rPh sb="9" eb="10">
      <t>ト</t>
    </rPh>
    <rPh sb="11" eb="12">
      <t>コ</t>
    </rPh>
    <rPh sb="13" eb="14">
      <t>ヨウ</t>
    </rPh>
    <phoneticPr fontId="2"/>
  </si>
  <si>
    <t>対応表3</t>
    <rPh sb="0" eb="2">
      <t>タイオウ</t>
    </rPh>
    <rPh sb="2" eb="3">
      <t>ヒョウ</t>
    </rPh>
    <phoneticPr fontId="2"/>
  </si>
  <si>
    <t>Bq/kg</t>
    <phoneticPr fontId="2"/>
  </si>
  <si>
    <t>Bq/m3</t>
    <phoneticPr fontId="2"/>
  </si>
  <si>
    <t>Bq/L</t>
    <phoneticPr fontId="2"/>
  </si>
  <si>
    <t>対応表4</t>
    <rPh sb="0" eb="2">
      <t>タイオウ</t>
    </rPh>
    <rPh sb="2" eb="3">
      <t>ヒョウ</t>
    </rPh>
    <phoneticPr fontId="2"/>
  </si>
  <si>
    <r>
      <t xml:space="preserve">採取日
</t>
    </r>
    <r>
      <rPr>
        <sz val="10"/>
        <color rgb="FFFF0000"/>
        <rFont val="Meiryo UI"/>
        <family val="3"/>
        <charset val="128"/>
      </rPr>
      <t>*必須</t>
    </r>
    <phoneticPr fontId="4"/>
  </si>
  <si>
    <t xml:space="preserve">連絡事項 </t>
    <rPh sb="0" eb="2">
      <t>レンラク</t>
    </rPh>
    <rPh sb="2" eb="4">
      <t>ジコウ</t>
    </rPh>
    <phoneticPr fontId="4"/>
  </si>
  <si>
    <t>持ち込みで固定</t>
    <rPh sb="0" eb="1">
      <t>モ</t>
    </rPh>
    <rPh sb="2" eb="3">
      <t>コ</t>
    </rPh>
    <rPh sb="5" eb="7">
      <t>コテイ</t>
    </rPh>
    <phoneticPr fontId="2"/>
  </si>
  <si>
    <t>記入時以外は0日</t>
    <rPh sb="0" eb="2">
      <t>キニュウ</t>
    </rPh>
    <rPh sb="2" eb="3">
      <t>ジ</t>
    </rPh>
    <rPh sb="3" eb="5">
      <t>イガイ</t>
    </rPh>
    <rPh sb="7" eb="8">
      <t>ニチ</t>
    </rPh>
    <phoneticPr fontId="2"/>
  </si>
  <si>
    <t>オプション項目</t>
    <rPh sb="5" eb="7">
      <t>コウモク</t>
    </rPh>
    <phoneticPr fontId="2"/>
  </si>
  <si>
    <t>特記事項に記入</t>
    <rPh sb="0" eb="2">
      <t>トッキ</t>
    </rPh>
    <rPh sb="2" eb="4">
      <t>ジコウ</t>
    </rPh>
    <rPh sb="5" eb="7">
      <t>キニュウ</t>
    </rPh>
    <phoneticPr fontId="2"/>
  </si>
  <si>
    <t>LIMS取込</t>
    <rPh sb="4" eb="5">
      <t>ト</t>
    </rPh>
    <rPh sb="5" eb="6">
      <t>コ</t>
    </rPh>
    <phoneticPr fontId="2"/>
  </si>
  <si>
    <t>試料保管日数</t>
    <rPh sb="0" eb="2">
      <t>シリョウ</t>
    </rPh>
    <rPh sb="2" eb="4">
      <t>ホカン</t>
    </rPh>
    <rPh sb="4" eb="6">
      <t>ニッスウ</t>
    </rPh>
    <phoneticPr fontId="2"/>
  </si>
  <si>
    <t>必須セル</t>
    <rPh sb="0" eb="2">
      <t>ヒッス</t>
    </rPh>
    <phoneticPr fontId="2"/>
  </si>
  <si>
    <t>OKセル</t>
    <phoneticPr fontId="2"/>
  </si>
  <si>
    <t>入力待ちセル</t>
    <rPh sb="0" eb="2">
      <t>ニュウリョク</t>
    </rPh>
    <rPh sb="2" eb="3">
      <t>マ</t>
    </rPh>
    <phoneticPr fontId="2"/>
  </si>
  <si>
    <t>【成績書情報】</t>
    <rPh sb="1" eb="4">
      <t>セイセキショ</t>
    </rPh>
    <rPh sb="4" eb="6">
      <t>ジョウホウ</t>
    </rPh>
    <phoneticPr fontId="4"/>
  </si>
  <si>
    <t>測定方法（放射能）チェックリスト対応セル</t>
    <rPh sb="0" eb="2">
      <t>ソクテイ</t>
    </rPh>
    <rPh sb="2" eb="4">
      <t>ホウホウ</t>
    </rPh>
    <rPh sb="5" eb="8">
      <t>ホウシャノウ</t>
    </rPh>
    <rPh sb="16" eb="18">
      <t>タイオウ</t>
    </rPh>
    <phoneticPr fontId="2"/>
  </si>
  <si>
    <t>測定方法（その他）チェックリスト対応セル</t>
    <rPh sb="0" eb="2">
      <t>ソクテイ</t>
    </rPh>
    <rPh sb="2" eb="4">
      <t>ホウホウ</t>
    </rPh>
    <rPh sb="7" eb="8">
      <t>ホカ</t>
    </rPh>
    <rPh sb="16" eb="18">
      <t>タイオウ</t>
    </rPh>
    <phoneticPr fontId="2"/>
  </si>
  <si>
    <t>Cs-134</t>
  </si>
  <si>
    <t>分析項目（放射能）</t>
    <rPh sb="0" eb="2">
      <t>ブンセキ</t>
    </rPh>
    <rPh sb="2" eb="4">
      <t>コウモク</t>
    </rPh>
    <rPh sb="5" eb="8">
      <t>ホウシャノウ</t>
    </rPh>
    <phoneticPr fontId="2"/>
  </si>
  <si>
    <t>分析項目（その他）</t>
    <rPh sb="0" eb="2">
      <t>ブンセキ</t>
    </rPh>
    <rPh sb="2" eb="4">
      <t>コウモク</t>
    </rPh>
    <rPh sb="7" eb="8">
      <t>ホカ</t>
    </rPh>
    <phoneticPr fontId="2"/>
  </si>
  <si>
    <t>LIMS取込項目</t>
    <rPh sb="4" eb="6">
      <t>トリコミ</t>
    </rPh>
    <rPh sb="6" eb="8">
      <t>コウモク</t>
    </rPh>
    <phoneticPr fontId="2"/>
  </si>
  <si>
    <t>速報納期</t>
    <rPh sb="0" eb="2">
      <t>ソクホウ</t>
    </rPh>
    <rPh sb="2" eb="4">
      <t>ノウキ</t>
    </rPh>
    <phoneticPr fontId="4"/>
  </si>
  <si>
    <t>含水測定</t>
    <rPh sb="0" eb="2">
      <t>ガンスイ</t>
    </rPh>
    <rPh sb="2" eb="4">
      <t>ソクテイ</t>
    </rPh>
    <phoneticPr fontId="2"/>
  </si>
  <si>
    <t>秒数指定</t>
    <rPh sb="0" eb="2">
      <t>ビョウスウ</t>
    </rPh>
    <rPh sb="2" eb="4">
      <t>シテイ</t>
    </rPh>
    <phoneticPr fontId="2"/>
  </si>
  <si>
    <t>/Cs-137</t>
    <phoneticPr fontId="2"/>
  </si>
  <si>
    <t>/I-131</t>
    <phoneticPr fontId="2"/>
  </si>
  <si>
    <t>/K-40</t>
    <phoneticPr fontId="2"/>
  </si>
  <si>
    <t>/Cs-136</t>
    <phoneticPr fontId="2"/>
  </si>
  <si>
    <t>/交換性 カリウム測定</t>
    <rPh sb="1" eb="4">
      <t>コウカンセイ</t>
    </rPh>
    <rPh sb="9" eb="11">
      <t>ソクテイ</t>
    </rPh>
    <phoneticPr fontId="2"/>
  </si>
  <si>
    <t>/pH測定</t>
    <rPh sb="3" eb="5">
      <t>ソクテイ</t>
    </rPh>
    <phoneticPr fontId="2"/>
  </si>
  <si>
    <t>速報方法（FAX or PDF）</t>
    <rPh sb="0" eb="2">
      <t>ソクホウ</t>
    </rPh>
    <rPh sb="2" eb="4">
      <t>ホウホウ</t>
    </rPh>
    <phoneticPr fontId="2"/>
  </si>
  <si>
    <t>依頼入力フォームに戻る</t>
    <rPh sb="0" eb="2">
      <t>イライ</t>
    </rPh>
    <rPh sb="2" eb="4">
      <t>ニュウリョク</t>
    </rPh>
    <rPh sb="9" eb="10">
      <t>モド</t>
    </rPh>
    <phoneticPr fontId="4"/>
  </si>
  <si>
    <t>　お客様情報</t>
    <phoneticPr fontId="4"/>
  </si>
  <si>
    <t xml:space="preserve"> [会社名]</t>
    <phoneticPr fontId="4"/>
  </si>
  <si>
    <t xml:space="preserve"> [部署名]</t>
    <rPh sb="2" eb="4">
      <t>ブショ</t>
    </rPh>
    <phoneticPr fontId="4"/>
  </si>
  <si>
    <t>印刷範囲設定</t>
    <rPh sb="0" eb="2">
      <t>インサツ</t>
    </rPh>
    <rPh sb="2" eb="4">
      <t>ハンイ</t>
    </rPh>
    <rPh sb="4" eb="6">
      <t>セッテイ</t>
    </rPh>
    <phoneticPr fontId="4"/>
  </si>
  <si>
    <t xml:space="preserve"> [御担当者様]</t>
    <phoneticPr fontId="4"/>
  </si>
  <si>
    <t xml:space="preserve"> [ご住所]</t>
    <rPh sb="3" eb="5">
      <t>ジュウショ</t>
    </rPh>
    <phoneticPr fontId="4"/>
  </si>
  <si>
    <t>1枚目</t>
    <rPh sb="1" eb="3">
      <t>マイメ</t>
    </rPh>
    <phoneticPr fontId="4"/>
  </si>
  <si>
    <t>〒</t>
    <phoneticPr fontId="4"/>
  </si>
  <si>
    <t>2枚目</t>
    <rPh sb="1" eb="3">
      <t>マイメ</t>
    </rPh>
    <phoneticPr fontId="4"/>
  </si>
  <si>
    <t>3枚目</t>
    <rPh sb="1" eb="3">
      <t>マイメ</t>
    </rPh>
    <phoneticPr fontId="4"/>
  </si>
  <si>
    <t xml:space="preserve"> [TEL]</t>
    <phoneticPr fontId="4"/>
  </si>
  <si>
    <t xml:space="preserve"> [FAX]</t>
    <phoneticPr fontId="4"/>
  </si>
  <si>
    <t xml:space="preserve"> [E-mail]</t>
    <phoneticPr fontId="4"/>
  </si>
  <si>
    <t>4枚目</t>
    <rPh sb="1" eb="3">
      <t>マイメ</t>
    </rPh>
    <phoneticPr fontId="4"/>
  </si>
  <si>
    <t xml:space="preserve"> ご依頼情報 </t>
    <rPh sb="2" eb="4">
      <t>イライ</t>
    </rPh>
    <rPh sb="4" eb="6">
      <t>ジョウホウ</t>
    </rPh>
    <phoneticPr fontId="4"/>
  </si>
  <si>
    <t xml:space="preserve"> [件名]</t>
    <rPh sb="2" eb="4">
      <t>ケンメイ</t>
    </rPh>
    <phoneticPr fontId="4"/>
  </si>
  <si>
    <t xml:space="preserve"> [試料数]</t>
    <rPh sb="2" eb="4">
      <t>シリョウ</t>
    </rPh>
    <rPh sb="4" eb="5">
      <t>スウ</t>
    </rPh>
    <phoneticPr fontId="4"/>
  </si>
  <si>
    <t xml:space="preserve"> [試料取扱]</t>
    <rPh sb="2" eb="4">
      <t>シリョウ</t>
    </rPh>
    <rPh sb="4" eb="6">
      <t>トリアツカイ</t>
    </rPh>
    <phoneticPr fontId="4"/>
  </si>
  <si>
    <t xml:space="preserve"> [速報納期]</t>
    <rPh sb="2" eb="4">
      <t>ソクホウ</t>
    </rPh>
    <rPh sb="4" eb="6">
      <t>ノウキ</t>
    </rPh>
    <phoneticPr fontId="4"/>
  </si>
  <si>
    <t xml:space="preserve"> [速報方法]</t>
    <rPh sb="2" eb="4">
      <t>ソクホウ</t>
    </rPh>
    <rPh sb="4" eb="6">
      <t>ホウホウ</t>
    </rPh>
    <phoneticPr fontId="4"/>
  </si>
  <si>
    <t xml:space="preserve"> [請求先]</t>
    <rPh sb="2" eb="4">
      <t>セイキュウ</t>
    </rPh>
    <rPh sb="4" eb="5">
      <t>サキ</t>
    </rPh>
    <phoneticPr fontId="4"/>
  </si>
  <si>
    <t>【試料別情報】</t>
    <rPh sb="1" eb="3">
      <t>シリョウ</t>
    </rPh>
    <rPh sb="3" eb="4">
      <t>ベツ</t>
    </rPh>
    <rPh sb="4" eb="6">
      <t>ジョウホウ</t>
    </rPh>
    <phoneticPr fontId="4"/>
  </si>
  <si>
    <t>試料
番号</t>
    <rPh sb="0" eb="2">
      <t>シリョウ</t>
    </rPh>
    <rPh sb="3" eb="5">
      <t>バンゴウ</t>
    </rPh>
    <phoneticPr fontId="4"/>
  </si>
  <si>
    <t>採取日</t>
    <phoneticPr fontId="4"/>
  </si>
  <si>
    <t>　採取場所</t>
    <rPh sb="1" eb="3">
      <t>サイシュ</t>
    </rPh>
    <rPh sb="3" eb="5">
      <t>バショ</t>
    </rPh>
    <phoneticPr fontId="4"/>
  </si>
  <si>
    <t>媒体</t>
    <rPh sb="0" eb="2">
      <t>バイタイ</t>
    </rPh>
    <phoneticPr fontId="4"/>
  </si>
  <si>
    <t xml:space="preserve"> [チャート]</t>
    <phoneticPr fontId="2"/>
  </si>
  <si>
    <t xml:space="preserve"> [写真]</t>
    <rPh sb="2" eb="4">
      <t>シャシン</t>
    </rPh>
    <phoneticPr fontId="2"/>
  </si>
  <si>
    <t xml:space="preserve"> [英文報告書]</t>
    <rPh sb="2" eb="4">
      <t>エイブン</t>
    </rPh>
    <rPh sb="4" eb="7">
      <t>ホウコクショ</t>
    </rPh>
    <phoneticPr fontId="2"/>
  </si>
  <si>
    <t>連絡事項</t>
    <rPh sb="0" eb="2">
      <t>レンラク</t>
    </rPh>
    <rPh sb="2" eb="4">
      <t>ジコウ</t>
    </rPh>
    <phoneticPr fontId="2"/>
  </si>
  <si>
    <t>福島県福島市成川字上谷地1-1</t>
    <phoneticPr fontId="2"/>
  </si>
  <si>
    <t>024-545-3032</t>
    <phoneticPr fontId="2"/>
  </si>
  <si>
    <t>〒960-1108 　　 TEL：024-545-3032</t>
    <phoneticPr fontId="4"/>
  </si>
  <si>
    <t xml:space="preserve"> 主要形状</t>
    <phoneticPr fontId="2"/>
  </si>
  <si>
    <r>
      <t xml:space="preserve">媒体詳細
</t>
    </r>
    <r>
      <rPr>
        <sz val="10"/>
        <color rgb="FFFF0000"/>
        <rFont val="Meiryo UI"/>
        <family val="3"/>
        <charset val="128"/>
      </rPr>
      <t>*必須</t>
    </r>
    <rPh sb="0" eb="2">
      <t>バイタイ</t>
    </rPh>
    <rPh sb="2" eb="4">
      <t>ショウサイ</t>
    </rPh>
    <phoneticPr fontId="2"/>
  </si>
  <si>
    <t>容器重量
（g）</t>
    <rPh sb="0" eb="2">
      <t>ヨウキ</t>
    </rPh>
    <rPh sb="2" eb="4">
      <t>ジュウリョウ</t>
    </rPh>
    <phoneticPr fontId="2"/>
  </si>
  <si>
    <t>全重量（g）
（容器＋中身）</t>
    <rPh sb="0" eb="1">
      <t>ゼン</t>
    </rPh>
    <rPh sb="1" eb="3">
      <t>ジュウリョウ</t>
    </rPh>
    <rPh sb="8" eb="10">
      <t>ヨウキ</t>
    </rPh>
    <rPh sb="11" eb="13">
      <t>ナカミ</t>
    </rPh>
    <phoneticPr fontId="2"/>
  </si>
  <si>
    <t>試料高さ
（cm）</t>
    <rPh sb="0" eb="2">
      <t>シリョウ</t>
    </rPh>
    <rPh sb="2" eb="3">
      <t>タカ</t>
    </rPh>
    <phoneticPr fontId="2"/>
  </si>
  <si>
    <t>　写真、チャート類は追加オプション（有料）となります。</t>
    <rPh sb="18" eb="20">
      <t>ユウリョウ</t>
    </rPh>
    <phoneticPr fontId="2"/>
  </si>
  <si>
    <t xml:space="preserve">   【機密保持】</t>
    <phoneticPr fontId="4"/>
  </si>
  <si>
    <t>弊社はラボラトリ活動を遂行する間に得られた、又は生じた全ての情報について、機密として保持、管理いたします。</t>
    <phoneticPr fontId="2"/>
  </si>
  <si>
    <t>また、事前に貴社承諾を得ることなく、機密情報をいかなる第三者に対しても開示もしくは漏洩いたしません。</t>
    <phoneticPr fontId="2"/>
  </si>
  <si>
    <t>2.【同意確認】</t>
    <phoneticPr fontId="2"/>
  </si>
  <si>
    <t>底質(ため池)</t>
    <rPh sb="5" eb="6">
      <t>イケ</t>
    </rPh>
    <phoneticPr fontId="2"/>
  </si>
  <si>
    <t>底質(ため池)</t>
    <rPh sb="0" eb="2">
      <t>テイシツ</t>
    </rPh>
    <rPh sb="5" eb="6">
      <t>イケ</t>
    </rPh>
    <phoneticPr fontId="1"/>
  </si>
  <si>
    <r>
      <t>チャート</t>
    </r>
    <r>
      <rPr>
        <sz val="9"/>
        <color theme="1"/>
        <rFont val="Meiryo UI"/>
        <family val="3"/>
        <charset val="128"/>
      </rPr>
      <t>(49)</t>
    </r>
    <phoneticPr fontId="4"/>
  </si>
  <si>
    <r>
      <t>写真</t>
    </r>
    <r>
      <rPr>
        <sz val="9"/>
        <color theme="1"/>
        <rFont val="Meiryo UI"/>
        <family val="3"/>
        <charset val="128"/>
      </rPr>
      <t>(50)</t>
    </r>
    <rPh sb="0" eb="2">
      <t>シャシン</t>
    </rPh>
    <phoneticPr fontId="4"/>
  </si>
  <si>
    <r>
      <t>英文</t>
    </r>
    <r>
      <rPr>
        <sz val="9"/>
        <color theme="1"/>
        <rFont val="Meiryo UI"/>
        <family val="3"/>
        <charset val="128"/>
      </rPr>
      <t>(51)</t>
    </r>
    <rPh sb="0" eb="2">
      <t>エイブン</t>
    </rPh>
    <phoneticPr fontId="2"/>
  </si>
  <si>
    <t>記入例</t>
    <rPh sb="0" eb="2">
      <t>キニュウ</t>
    </rPh>
    <rPh sb="2" eb="3">
      <t>レイ</t>
    </rPh>
    <phoneticPr fontId="2"/>
  </si>
  <si>
    <t>例)土壌検体1</t>
    <rPh sb="0" eb="1">
      <t>レイ</t>
    </rPh>
    <rPh sb="2" eb="4">
      <t>ドジョウ</t>
    </rPh>
    <rPh sb="4" eb="6">
      <t>ケンタイ</t>
    </rPh>
    <phoneticPr fontId="2"/>
  </si>
  <si>
    <t>例)〇〇県□□市△△区××池</t>
    <rPh sb="0" eb="1">
      <t>レイ</t>
    </rPh>
    <rPh sb="4" eb="5">
      <t>ケン</t>
    </rPh>
    <rPh sb="7" eb="8">
      <t>シ</t>
    </rPh>
    <rPh sb="10" eb="11">
      <t>ク</t>
    </rPh>
    <rPh sb="13" eb="14">
      <t>イケ</t>
    </rPh>
    <phoneticPr fontId="2"/>
  </si>
  <si>
    <t>対応表３（特記事項）</t>
    <rPh sb="0" eb="2">
      <t>タイオウ</t>
    </rPh>
    <rPh sb="2" eb="3">
      <t>ヒョウ</t>
    </rPh>
    <rPh sb="5" eb="7">
      <t>トッキ</t>
    </rPh>
    <rPh sb="7" eb="9">
      <t>ジコウ</t>
    </rPh>
    <phoneticPr fontId="2"/>
  </si>
  <si>
    <t>U8/マリネリ-kg</t>
    <phoneticPr fontId="2"/>
  </si>
  <si>
    <t>マリネリ-L</t>
    <phoneticPr fontId="2"/>
  </si>
  <si>
    <t>マリネリ-kg</t>
    <phoneticPr fontId="2"/>
  </si>
  <si>
    <t>U8/マリネリ-m3</t>
    <phoneticPr fontId="2"/>
  </si>
  <si>
    <t>下限値（001を正とする）</t>
  </si>
  <si>
    <t>分析項目（略）</t>
  </si>
  <si>
    <t>正式分析分類</t>
    <rPh sb="0" eb="2">
      <t>セイシキ</t>
    </rPh>
    <rPh sb="2" eb="4">
      <t>ブンセキ</t>
    </rPh>
    <rPh sb="4" eb="6">
      <t>ブンルイ</t>
    </rPh>
    <phoneticPr fontId="2"/>
  </si>
  <si>
    <t>＄分析正式名称</t>
    <rPh sb="1" eb="3">
      <t>ブンセキ</t>
    </rPh>
    <rPh sb="3" eb="5">
      <t>セイシキ</t>
    </rPh>
    <rPh sb="5" eb="7">
      <t>メイショウ</t>
    </rPh>
    <phoneticPr fontId="2"/>
  </si>
  <si>
    <t>№7のみ</t>
    <phoneticPr fontId="2"/>
  </si>
  <si>
    <t>平成4年　文部科学省　放射能測定法シリーズ7 「ゲルマニウム半導体検出器によるガンマ線スペクトロメトリー」</t>
    <phoneticPr fontId="2"/>
  </si>
  <si>
    <t>№7</t>
    <phoneticPr fontId="2"/>
  </si>
  <si>
    <t>環境省</t>
    <rPh sb="0" eb="3">
      <t>カンキョウショウ</t>
    </rPh>
    <phoneticPr fontId="2"/>
  </si>
  <si>
    <t>平成25年3月　環境省 「放射能濃度等測定方法ガイドライン」</t>
    <phoneticPr fontId="2"/>
  </si>
  <si>
    <t>食品（I-131)</t>
    <rPh sb="0" eb="2">
      <t>ショクヒン</t>
    </rPh>
    <phoneticPr fontId="2"/>
  </si>
  <si>
    <t>平成24年3月　厚生労働省「食品中の放射性物質の試験法について」</t>
    <phoneticPr fontId="2"/>
  </si>
  <si>
    <t>平成23年8月　農林水産省「肥料中の放射性セシウム測定のための検査計画及び検査方法（ゲルマニウム半導体検出器）」</t>
    <phoneticPr fontId="2"/>
  </si>
  <si>
    <t>きのこ原木</t>
    <rPh sb="3" eb="5">
      <t>ゲンボク</t>
    </rPh>
    <phoneticPr fontId="2"/>
  </si>
  <si>
    <t>平成25年3月　環境省 「放射能濃度等測定方法ガイドライン」</t>
    <phoneticPr fontId="2"/>
  </si>
  <si>
    <t>平成14年3月　厚生労働省　「緊急時における食品の放射能測定マニュアル」</t>
    <phoneticPr fontId="2"/>
  </si>
  <si>
    <t>平成23年10月　厚生労働省「水道水等の放射能測定マニュアル（ゲルマニウム半導体検出器）」</t>
    <phoneticPr fontId="2"/>
  </si>
  <si>
    <t>平成23年11月林野庁 「調理加熱用の薪及び木炭の放射性セシウム測定のための検査方法」</t>
    <phoneticPr fontId="2"/>
  </si>
  <si>
    <t>平成23年8月　農林水産省「肥料中の放射性セシウム測定のための検査計画及び検査方法（ゲルマニウム半導体検出器）」</t>
    <phoneticPr fontId="2"/>
  </si>
  <si>
    <t xml:space="preserve"> 平成23年10月　農林水産省　「きのこ原木及び菌床用培地中の放射性セシウム測定のための検査方法」</t>
    <phoneticPr fontId="2"/>
  </si>
  <si>
    <t xml:space="preserve"> </t>
    <phoneticPr fontId="2"/>
  </si>
  <si>
    <t>飲料</t>
    <rPh sb="0" eb="2">
      <t>インリョウ</t>
    </rPh>
    <phoneticPr fontId="1"/>
  </si>
  <si>
    <t>土壌</t>
    <rPh sb="0" eb="2">
      <t>ドジョウ</t>
    </rPh>
    <phoneticPr fontId="2"/>
  </si>
  <si>
    <t>汚泥</t>
    <rPh sb="0" eb="2">
      <t>オデイ</t>
    </rPh>
    <phoneticPr fontId="2"/>
  </si>
  <si>
    <t>飛灰・焼却灰</t>
    <rPh sb="0" eb="1">
      <t>ヒ</t>
    </rPh>
    <rPh sb="1" eb="2">
      <t>バイ</t>
    </rPh>
    <rPh sb="3" eb="6">
      <t>ショウキャクバイ</t>
    </rPh>
    <phoneticPr fontId="2"/>
  </si>
  <si>
    <t>その他廃棄物</t>
    <rPh sb="2" eb="3">
      <t>ホカ</t>
    </rPh>
    <rPh sb="3" eb="6">
      <t>ハイキブツ</t>
    </rPh>
    <phoneticPr fontId="2"/>
  </si>
  <si>
    <t>地下水</t>
    <rPh sb="0" eb="3">
      <t>チカスイ</t>
    </rPh>
    <phoneticPr fontId="2"/>
  </si>
  <si>
    <t>排水</t>
    <rPh sb="0" eb="2">
      <t>ハイスイ</t>
    </rPh>
    <phoneticPr fontId="2"/>
  </si>
  <si>
    <t>公共用水</t>
    <rPh sb="0" eb="2">
      <t>コウキョウ</t>
    </rPh>
    <rPh sb="2" eb="4">
      <t>ヨウスイ</t>
    </rPh>
    <phoneticPr fontId="2"/>
  </si>
  <si>
    <t>その他水質</t>
    <rPh sb="2" eb="3">
      <t>ホカ</t>
    </rPh>
    <rPh sb="3" eb="5">
      <t>スイシツ</t>
    </rPh>
    <phoneticPr fontId="2"/>
  </si>
  <si>
    <t>牛乳</t>
    <rPh sb="0" eb="2">
      <t>ギュウニュウ</t>
    </rPh>
    <phoneticPr fontId="2"/>
  </si>
  <si>
    <t>飲料水</t>
    <rPh sb="0" eb="3">
      <t>インリョウスイ</t>
    </rPh>
    <phoneticPr fontId="2"/>
  </si>
  <si>
    <t>粉じん</t>
    <rPh sb="0" eb="1">
      <t>フン</t>
    </rPh>
    <phoneticPr fontId="2"/>
  </si>
  <si>
    <t>排ガス</t>
    <rPh sb="0" eb="1">
      <t>ハイ</t>
    </rPh>
    <phoneticPr fontId="2"/>
  </si>
  <si>
    <t>6.【分析情報】</t>
    <rPh sb="3" eb="5">
      <t>ブンセキ</t>
    </rPh>
    <rPh sb="5" eb="7">
      <t>ジョウホウ</t>
    </rPh>
    <phoneticPr fontId="4"/>
  </si>
  <si>
    <t>固体</t>
    <rPh sb="0" eb="2">
      <t>コタイ</t>
    </rPh>
    <phoneticPr fontId="2"/>
  </si>
  <si>
    <t>液体</t>
    <rPh sb="0" eb="2">
      <t>エキタイ</t>
    </rPh>
    <phoneticPr fontId="2"/>
  </si>
  <si>
    <t>食品</t>
    <rPh sb="0" eb="2">
      <t>ショクヒン</t>
    </rPh>
    <phoneticPr fontId="2"/>
  </si>
  <si>
    <t>その他</t>
    <rPh sb="2" eb="3">
      <t>ホカ</t>
    </rPh>
    <phoneticPr fontId="2"/>
  </si>
  <si>
    <t>放射能</t>
    <rPh sb="0" eb="3">
      <t>ホウシャノウ</t>
    </rPh>
    <phoneticPr fontId="2"/>
  </si>
  <si>
    <t>[選択]</t>
    <phoneticPr fontId="2"/>
  </si>
  <si>
    <t>*必須</t>
    <phoneticPr fontId="2"/>
  </si>
  <si>
    <t>なし</t>
    <phoneticPr fontId="2"/>
  </si>
  <si>
    <t>含水率</t>
    <rPh sb="0" eb="2">
      <t>ガンスイ</t>
    </rPh>
    <rPh sb="2" eb="3">
      <t>リツ</t>
    </rPh>
    <phoneticPr fontId="2"/>
  </si>
  <si>
    <t>含水比</t>
    <rPh sb="0" eb="2">
      <t>ガンスイ</t>
    </rPh>
    <rPh sb="2" eb="3">
      <t>ヒ</t>
    </rPh>
    <phoneticPr fontId="2"/>
  </si>
  <si>
    <t>試料水分量</t>
    <rPh sb="0" eb="2">
      <t>シリョウ</t>
    </rPh>
    <rPh sb="2" eb="4">
      <t>スイブン</t>
    </rPh>
    <rPh sb="4" eb="5">
      <t>リョウ</t>
    </rPh>
    <phoneticPr fontId="2"/>
  </si>
  <si>
    <t>Cs-137</t>
    <phoneticPr fontId="2"/>
  </si>
  <si>
    <t>Cs-134</t>
    <phoneticPr fontId="2"/>
  </si>
  <si>
    <t>I-131</t>
  </si>
  <si>
    <t>K-40</t>
  </si>
  <si>
    <t>Cs-136</t>
  </si>
  <si>
    <t>交換性カリウム</t>
    <rPh sb="0" eb="3">
      <t>コウカンセイ</t>
    </rPh>
    <phoneticPr fontId="2"/>
  </si>
  <si>
    <t>pH</t>
  </si>
  <si>
    <t>底質</t>
    <rPh sb="0" eb="2">
      <t>テイシツ</t>
    </rPh>
    <phoneticPr fontId="2"/>
  </si>
  <si>
    <t>赤</t>
    <rPh sb="0" eb="1">
      <t>アカ</t>
    </rPh>
    <phoneticPr fontId="2"/>
  </si>
  <si>
    <t>白</t>
    <rPh sb="0" eb="1">
      <t>シロ</t>
    </rPh>
    <phoneticPr fontId="2"/>
  </si>
  <si>
    <t>青</t>
    <rPh sb="0" eb="1">
      <t>アオ</t>
    </rPh>
    <phoneticPr fontId="2"/>
  </si>
  <si>
    <t>水道水</t>
    <rPh sb="0" eb="3">
      <t>スイドウスイ</t>
    </rPh>
    <phoneticPr fontId="2"/>
  </si>
  <si>
    <t>媒体</t>
    <rPh sb="0" eb="2">
      <t>バイタイ</t>
    </rPh>
    <phoneticPr fontId="2"/>
  </si>
  <si>
    <t>リスク</t>
    <phoneticPr fontId="2"/>
  </si>
  <si>
    <t>正式分類</t>
    <rPh sb="0" eb="2">
      <t>セイシキ</t>
    </rPh>
    <rPh sb="2" eb="4">
      <t>ブンルイ</t>
    </rPh>
    <phoneticPr fontId="2"/>
  </si>
  <si>
    <t>分析正式名称</t>
    <rPh sb="0" eb="2">
      <t>ブンセキ</t>
    </rPh>
    <rPh sb="2" eb="4">
      <t>セイシキ</t>
    </rPh>
    <rPh sb="4" eb="6">
      <t>メイショウ</t>
    </rPh>
    <phoneticPr fontId="2"/>
  </si>
  <si>
    <t>非表示にする</t>
    <rPh sb="0" eb="3">
      <t>ヒヒョウジ</t>
    </rPh>
    <phoneticPr fontId="2"/>
  </si>
  <si>
    <t>水道水</t>
    <phoneticPr fontId="2"/>
  </si>
  <si>
    <t>植物</t>
    <rPh sb="0" eb="2">
      <t>ショクブツ</t>
    </rPh>
    <phoneticPr fontId="2"/>
  </si>
  <si>
    <t>肥飼料</t>
    <rPh sb="0" eb="1">
      <t>フト</t>
    </rPh>
    <rPh sb="1" eb="3">
      <t>シリョウ</t>
    </rPh>
    <phoneticPr fontId="2"/>
  </si>
  <si>
    <t>木質チップ</t>
    <rPh sb="0" eb="2">
      <t>モクシツ</t>
    </rPh>
    <phoneticPr fontId="2"/>
  </si>
  <si>
    <t>(</t>
    <phoneticPr fontId="2"/>
  </si>
  <si>
    <t>)</t>
    <phoneticPr fontId="2"/>
  </si>
  <si>
    <t>木質チップ</t>
    <phoneticPr fontId="2"/>
  </si>
  <si>
    <t>植物（指標生物・牧草）</t>
    <phoneticPr fontId="2"/>
  </si>
  <si>
    <t>一般食品</t>
    <rPh sb="0" eb="2">
      <t>イッパン</t>
    </rPh>
    <rPh sb="2" eb="4">
      <t>ショクヒン</t>
    </rPh>
    <phoneticPr fontId="2"/>
  </si>
  <si>
    <t>乳児用食品</t>
    <rPh sb="0" eb="3">
      <t>ニュウジヨウ</t>
    </rPh>
    <rPh sb="3" eb="5">
      <t>ショクヒン</t>
    </rPh>
    <phoneticPr fontId="2"/>
  </si>
  <si>
    <t>その他</t>
    <rPh sb="2" eb="3">
      <t>ホカ</t>
    </rPh>
    <phoneticPr fontId="2"/>
  </si>
  <si>
    <t>乳児用食品</t>
    <rPh sb="0" eb="2">
      <t>ニュウジ</t>
    </rPh>
    <rPh sb="2" eb="3">
      <t>ヨウ</t>
    </rPh>
    <rPh sb="3" eb="5">
      <t>ショクヒン</t>
    </rPh>
    <phoneticPr fontId="2"/>
  </si>
  <si>
    <t>含水率</t>
    <rPh sb="0" eb="2">
      <t>ガンスイ</t>
    </rPh>
    <rPh sb="2" eb="3">
      <t>リツ</t>
    </rPh>
    <phoneticPr fontId="2"/>
  </si>
  <si>
    <t>医薬品類</t>
    <phoneticPr fontId="2"/>
  </si>
  <si>
    <t>医薬品類</t>
    <rPh sb="0" eb="3">
      <t>イヤクヒン</t>
    </rPh>
    <rPh sb="3" eb="4">
      <t>ルイ</t>
    </rPh>
    <phoneticPr fontId="2"/>
  </si>
  <si>
    <t>7.【その他連絡事項】</t>
    <rPh sb="5" eb="6">
      <t>タ</t>
    </rPh>
    <rPh sb="6" eb="8">
      <t>レンラク</t>
    </rPh>
    <rPh sb="8" eb="10">
      <t>ジコウ</t>
    </rPh>
    <phoneticPr fontId="4"/>
  </si>
  <si>
    <t>8.【試料別情報】</t>
    <rPh sb="3" eb="5">
      <t>シリョウ</t>
    </rPh>
    <rPh sb="5" eb="6">
      <t>ベツ</t>
    </rPh>
    <rPh sb="6" eb="8">
      <t>ジョウホウ</t>
    </rPh>
    <phoneticPr fontId="4"/>
  </si>
  <si>
    <t>【請求先情報】</t>
    <phoneticPr fontId="4"/>
  </si>
  <si>
    <t xml:space="preserve"> 請求先</t>
    <rPh sb="1" eb="3">
      <t>セイキュウ</t>
    </rPh>
    <rPh sb="3" eb="4">
      <t>サキ</t>
    </rPh>
    <phoneticPr fontId="2"/>
  </si>
  <si>
    <t>IF(G86="","試料採取者","OK")</t>
    <phoneticPr fontId="2"/>
  </si>
  <si>
    <t>【依頼情報】</t>
    <rPh sb="1" eb="3">
      <t>イライ</t>
    </rPh>
    <rPh sb="3" eb="5">
      <t>ジョウホウ</t>
    </rPh>
    <phoneticPr fontId="2"/>
  </si>
  <si>
    <t>【分析情報】</t>
    <rPh sb="1" eb="3">
      <t>ブンセキ</t>
    </rPh>
    <rPh sb="3" eb="5">
      <t>ジョウホウ</t>
    </rPh>
    <phoneticPr fontId="2"/>
  </si>
  <si>
    <t>/含水比</t>
    <rPh sb="1" eb="3">
      <t>ガンスイ</t>
    </rPh>
    <rPh sb="3" eb="4">
      <t>ヒ</t>
    </rPh>
    <phoneticPr fontId="2"/>
  </si>
  <si>
    <t>5.【依頼】</t>
    <rPh sb="3" eb="5">
      <t>イライ</t>
    </rPh>
    <phoneticPr fontId="2"/>
  </si>
  <si>
    <t>6.【分析】</t>
    <rPh sb="3" eb="5">
      <t>ブンセキ</t>
    </rPh>
    <phoneticPr fontId="2"/>
  </si>
  <si>
    <t>単位</t>
    <rPh sb="0" eb="2">
      <t>タンイ</t>
    </rPh>
    <phoneticPr fontId="2"/>
  </si>
  <si>
    <t>下記に試料毎の情報をご入力ください。</t>
    <rPh sb="0" eb="2">
      <t>カキ</t>
    </rPh>
    <rPh sb="3" eb="5">
      <t>シリョウ</t>
    </rPh>
    <rPh sb="5" eb="6">
      <t>ゴト</t>
    </rPh>
    <rPh sb="7" eb="9">
      <t>ジョウホウ</t>
    </rPh>
    <rPh sb="11" eb="13">
      <t>ニュウリョク</t>
    </rPh>
    <phoneticPr fontId="4"/>
  </si>
  <si>
    <t>試験規格</t>
    <rPh sb="0" eb="2">
      <t>シケン</t>
    </rPh>
    <rPh sb="2" eb="4">
      <t>キカク</t>
    </rPh>
    <phoneticPr fontId="2"/>
  </si>
  <si>
    <t>I-131</t>
    <phoneticPr fontId="2"/>
  </si>
  <si>
    <t>「ゲルマニウム半導体検出器によるガンマ線スペクトロメトリー」</t>
    <phoneticPr fontId="2"/>
  </si>
  <si>
    <t>・平成23年10月　厚生労働省</t>
    <phoneticPr fontId="2"/>
  </si>
  <si>
    <t>「水道水等の放射能測定マニュアル（ゲルマニウム半導体検出器）」</t>
    <phoneticPr fontId="2"/>
  </si>
  <si>
    <t>返却 [分析後試料返送]　※着払い</t>
    <rPh sb="14" eb="16">
      <t>チャクバラ</t>
    </rPh>
    <phoneticPr fontId="2"/>
  </si>
  <si>
    <t>返却 [分析後容器のみ返送]　※着払い</t>
    <rPh sb="7" eb="9">
      <t>ヨウキ</t>
    </rPh>
    <phoneticPr fontId="2"/>
  </si>
  <si>
    <t xml:space="preserve"> お客様発注番号          (PO №)</t>
    <rPh sb="2" eb="4">
      <t>キャクサマ</t>
    </rPh>
    <rPh sb="4" eb="6">
      <t>ハッチュウ</t>
    </rPh>
    <rPh sb="6" eb="8">
      <t>バンゴウ</t>
    </rPh>
    <phoneticPr fontId="4"/>
  </si>
  <si>
    <t>お手数ですが、色付きセル部分をご入力の上、本エクセルファイルを事前にメールでお送りください。</t>
    <rPh sb="1" eb="3">
      <t>テスウ</t>
    </rPh>
    <rPh sb="7" eb="9">
      <t>イロツ</t>
    </rPh>
    <rPh sb="12" eb="14">
      <t>ブブン</t>
    </rPh>
    <rPh sb="16" eb="18">
      <t>ニュウリョク</t>
    </rPh>
    <phoneticPr fontId="4"/>
  </si>
  <si>
    <t>・「分析依頼書兼注文書」と「分析試料」が届いた時点で注文を確定させて頂きます。</t>
    <rPh sb="14" eb="16">
      <t>ブンセキ</t>
    </rPh>
    <rPh sb="16" eb="18">
      <t>シリョウ</t>
    </rPh>
    <phoneticPr fontId="2"/>
  </si>
  <si>
    <t xml:space="preserve"> TEL :</t>
    <phoneticPr fontId="4"/>
  </si>
  <si>
    <t>5.【分析依頼情報】</t>
    <rPh sb="3" eb="5">
      <t>ブンセキ</t>
    </rPh>
    <rPh sb="5" eb="7">
      <t>イライ</t>
    </rPh>
    <rPh sb="7" eb="9">
      <t>ジョウホウ</t>
    </rPh>
    <phoneticPr fontId="4"/>
  </si>
  <si>
    <t>きのこ原木</t>
    <phoneticPr fontId="2"/>
  </si>
  <si>
    <t>その他 (有料)</t>
  </si>
  <si>
    <r>
      <t xml:space="preserve">リスク
</t>
    </r>
    <r>
      <rPr>
        <sz val="9"/>
        <color rgb="FFFF0000"/>
        <rFont val="Meiryo UI"/>
        <family val="3"/>
        <charset val="128"/>
      </rPr>
      <t>拡張情報０８</t>
    </r>
    <phoneticPr fontId="2"/>
  </si>
  <si>
    <r>
      <t xml:space="preserve">正式
分析分類
</t>
    </r>
    <r>
      <rPr>
        <sz val="9"/>
        <color rgb="FFFF0000"/>
        <rFont val="Meiryo UI"/>
        <family val="3"/>
        <charset val="128"/>
      </rPr>
      <t>拡張情報０２</t>
    </r>
    <rPh sb="8" eb="10">
      <t>カクチョウ</t>
    </rPh>
    <rPh sb="10" eb="12">
      <t>ジョウホウ</t>
    </rPh>
    <phoneticPr fontId="2"/>
  </si>
  <si>
    <t>拡張
０3</t>
    <phoneticPr fontId="2"/>
  </si>
  <si>
    <t>特殊指定
拡張情報０４</t>
    <rPh sb="0" eb="2">
      <t>トクシュ</t>
    </rPh>
    <rPh sb="2" eb="4">
      <t>シテイ</t>
    </rPh>
    <rPh sb="5" eb="7">
      <t>カクチョウ</t>
    </rPh>
    <rPh sb="7" eb="9">
      <t>ジョウホウ</t>
    </rPh>
    <phoneticPr fontId="2"/>
  </si>
  <si>
    <t>秒数指定有</t>
    <rPh sb="0" eb="2">
      <t>ビョウスウ</t>
    </rPh>
    <rPh sb="2" eb="4">
      <t>シテイ</t>
    </rPh>
    <rPh sb="4" eb="5">
      <t>アリ</t>
    </rPh>
    <phoneticPr fontId="2"/>
  </si>
  <si>
    <t>減衰補正有</t>
    <rPh sb="0" eb="2">
      <t>ゲンスイ</t>
    </rPh>
    <rPh sb="2" eb="4">
      <t>ホセイ</t>
    </rPh>
    <rPh sb="4" eb="5">
      <t>アリ</t>
    </rPh>
    <phoneticPr fontId="2"/>
  </si>
  <si>
    <t>備考・秒数指定</t>
    <rPh sb="0" eb="2">
      <t>ビコウ</t>
    </rPh>
    <rPh sb="3" eb="5">
      <t>ビョウスウ</t>
    </rPh>
    <rPh sb="5" eb="7">
      <t>シテイ</t>
    </rPh>
    <phoneticPr fontId="2"/>
  </si>
  <si>
    <t>その他食品(</t>
    <rPh sb="2" eb="3">
      <t>ホカ</t>
    </rPh>
    <rPh sb="3" eb="5">
      <t>ショクヒン</t>
    </rPh>
    <phoneticPr fontId="2"/>
  </si>
  <si>
    <t>減衰補正有</t>
    <phoneticPr fontId="2"/>
  </si>
  <si>
    <t>媒体詳細</t>
    <phoneticPr fontId="2"/>
  </si>
  <si>
    <t>試験規格
（略称）</t>
    <rPh sb="0" eb="2">
      <t>シケン</t>
    </rPh>
    <rPh sb="2" eb="4">
      <t>キカク</t>
    </rPh>
    <rPh sb="6" eb="8">
      <t>リャクショウ</t>
    </rPh>
    <phoneticPr fontId="2"/>
  </si>
  <si>
    <t>「ゲルマニウム半導体検出器によるガンマ線スペクトロメトリー」</t>
  </si>
  <si>
    <t>Cs-137</t>
  </si>
  <si>
    <t>飛灰・焼却灰、汚泥、その他廃棄物、排水、地下水、</t>
  </si>
  <si>
    <t>・平成25年3月　環境省 「放射能濃度等測定方法ガイドライン」</t>
  </si>
  <si>
    <t>公共用水、その他水質、排ガス、粉じん</t>
  </si>
  <si>
    <t>一般食品、乳児用食品、飲料水、牛乳、医薬品類、</t>
  </si>
  <si>
    <t>食品（I-131、</t>
  </si>
  <si>
    <t>・平成14年3月　厚生労働省「緊急時における食品の放射能測定マニュアル」</t>
  </si>
  <si>
    <t>その他食品</t>
  </si>
  <si>
    <t>Cs-134/137）</t>
  </si>
  <si>
    <t>食品</t>
    <phoneticPr fontId="2"/>
  </si>
  <si>
    <t>（Cs-134/137）</t>
    <phoneticPr fontId="2"/>
  </si>
  <si>
    <t>「調理加熱用の薪及び木炭の放射性セシウム測定のための検査方法」</t>
    <phoneticPr fontId="2"/>
  </si>
  <si>
    <t>肥料</t>
    <phoneticPr fontId="2"/>
  </si>
  <si>
    <t>・平成23年8月　農林水産省</t>
    <phoneticPr fontId="2"/>
  </si>
  <si>
    <t>「肥料中の放射性セシウム測定のための検査計画及び検査方法</t>
    <phoneticPr fontId="2"/>
  </si>
  <si>
    <t>（ゲルマニウム半導体検出器）」</t>
    <phoneticPr fontId="2"/>
  </si>
  <si>
    <t>「きのこ原木及び菌床用培地中の放射性セシウム測定のための検査方法」</t>
    <phoneticPr fontId="2"/>
  </si>
  <si>
    <t>環境省</t>
    <phoneticPr fontId="2"/>
  </si>
  <si>
    <t>水道水</t>
    <phoneticPr fontId="2"/>
  </si>
  <si>
    <t>薪・木炭</t>
    <phoneticPr fontId="2"/>
  </si>
  <si>
    <r>
      <t>◀</t>
    </r>
    <r>
      <rPr>
        <b/>
        <sz val="8"/>
        <rFont val="Meiryo UI"/>
        <family val="3"/>
        <charset val="128"/>
      </rPr>
      <t>排ガス、粉じん</t>
    </r>
    <rPh sb="1" eb="2">
      <t>ハイ</t>
    </rPh>
    <rPh sb="5" eb="6">
      <t>フン</t>
    </rPh>
    <phoneticPr fontId="2"/>
  </si>
  <si>
    <t>試験規格
(略称)</t>
    <rPh sb="0" eb="2">
      <t>シケン</t>
    </rPh>
    <rPh sb="2" eb="4">
      <t>キカク</t>
    </rPh>
    <rPh sb="6" eb="8">
      <t>リャクショウ</t>
    </rPh>
    <phoneticPr fontId="2"/>
  </si>
  <si>
    <t>・通常納期は注文確定後、2営業日以内に速報となります。検体数や測定秒数など条件によってはその限りではありません。</t>
    <phoneticPr fontId="2"/>
  </si>
  <si>
    <t>測定秒数指定
（応相談）</t>
    <rPh sb="0" eb="2">
      <t>ソクテイ</t>
    </rPh>
    <rPh sb="2" eb="4">
      <t>ビョウスウ</t>
    </rPh>
    <rPh sb="4" eb="6">
      <t>シテイ</t>
    </rPh>
    <rPh sb="8" eb="11">
      <t>オウソウダン</t>
    </rPh>
    <phoneticPr fontId="2"/>
  </si>
  <si>
    <t>下図をリンクされた図として利用</t>
    <rPh sb="0" eb="2">
      <t>カズ</t>
    </rPh>
    <rPh sb="9" eb="10">
      <t>ズ</t>
    </rPh>
    <rPh sb="13" eb="15">
      <t>リヨウ</t>
    </rPh>
    <phoneticPr fontId="2"/>
  </si>
  <si>
    <t>その他固体 (</t>
    <rPh sb="2" eb="3">
      <t>ホカ</t>
    </rPh>
    <rPh sb="3" eb="5">
      <t>コタイ</t>
    </rPh>
    <phoneticPr fontId="2"/>
  </si>
  <si>
    <t>このシート内のセルにコメントが挿入されていないと不具合が生じるため注意（なぜコメント挿入で回避できるか不明）</t>
    <phoneticPr fontId="2"/>
  </si>
  <si>
    <t xml:space="preserve"> ）</t>
    <phoneticPr fontId="2"/>
  </si>
  <si>
    <t>左記以外  （</t>
    <rPh sb="0" eb="2">
      <t>サキ</t>
    </rPh>
    <rPh sb="2" eb="4">
      <t>イガイ</t>
    </rPh>
    <phoneticPr fontId="2"/>
  </si>
  <si>
    <t>)</t>
    <phoneticPr fontId="2"/>
  </si>
  <si>
    <t>測定方法（含水）チェックリスト対応セル</t>
    <phoneticPr fontId="2"/>
  </si>
  <si>
    <t>放射能　分析依頼書兼注文書</t>
    <phoneticPr fontId="4"/>
  </si>
  <si>
    <t>　宅配・持込専用入力フォーム</t>
    <rPh sb="1" eb="3">
      <t>タクハイ</t>
    </rPh>
    <rPh sb="4" eb="6">
      <t>モチコミ</t>
    </rPh>
    <rPh sb="6" eb="8">
      <t>センヨウ</t>
    </rPh>
    <rPh sb="8" eb="10">
      <t>ニュウリョク</t>
    </rPh>
    <phoneticPr fontId="4"/>
  </si>
  <si>
    <t>発送する試料には試料名を必ずご記入頂き、依頼書の同封をお願いいたします。</t>
    <phoneticPr fontId="4"/>
  </si>
  <si>
    <t>【分析試料送付先】</t>
    <rPh sb="1" eb="3">
      <t>ブンセキ</t>
    </rPh>
    <rPh sb="3" eb="5">
      <t>シリョウ</t>
    </rPh>
    <rPh sb="5" eb="7">
      <t>ソウフ</t>
    </rPh>
    <rPh sb="7" eb="8">
      <t>サキ</t>
    </rPh>
    <phoneticPr fontId="4"/>
  </si>
  <si>
    <t>　※「分析試料在中」とご記入をお願いいたします</t>
    <rPh sb="3" eb="5">
      <t>ブンセキ</t>
    </rPh>
    <rPh sb="5" eb="7">
      <t>シリョウ</t>
    </rPh>
    <rPh sb="7" eb="9">
      <t>ザイチュウ</t>
    </rPh>
    <rPh sb="12" eb="14">
      <t>キニュウ</t>
    </rPh>
    <rPh sb="16" eb="17">
      <t>ネガイ</t>
    </rPh>
    <phoneticPr fontId="4"/>
  </si>
  <si>
    <t>　注文後のキャンセルは出来かねますので予めご了承ください。</t>
    <rPh sb="19" eb="20">
      <t>アラカジ</t>
    </rPh>
    <phoneticPr fontId="2"/>
  </si>
  <si>
    <t>　保管又は返却をご希望の場合は分析後試料取扱の欄にご入力ください。ただし、別途費用が発生いたします。</t>
    <rPh sb="26" eb="28">
      <t>ニュウリョク</t>
    </rPh>
    <phoneticPr fontId="2"/>
  </si>
  <si>
    <t>・分析の結果、8000Bq/kg を超えた試料については当試験所にて処分いたしかねますので、「着払い」にてお客様連絡先情報に入力された住所にご返却させて頂きます。</t>
    <rPh sb="62" eb="64">
      <t>ニュウリョク</t>
    </rPh>
    <phoneticPr fontId="2"/>
  </si>
  <si>
    <t>媒体詳細</t>
    <rPh sb="0" eb="2">
      <t>バイタイ</t>
    </rPh>
    <rPh sb="2" eb="4">
      <t>ショウサイ</t>
    </rPh>
    <phoneticPr fontId="2"/>
  </si>
  <si>
    <t>＊複数ある場合、
　一番多い試料の媒体を代表選択してください</t>
    <rPh sb="1" eb="3">
      <t>フクスウ</t>
    </rPh>
    <rPh sb="5" eb="7">
      <t>バアイ</t>
    </rPh>
    <rPh sb="17" eb="19">
      <t>バイタイ</t>
    </rPh>
    <phoneticPr fontId="2"/>
  </si>
  <si>
    <t xml:space="preserve"> 分析項目</t>
    <rPh sb="1" eb="3">
      <t>ブンセキ</t>
    </rPh>
    <rPh sb="3" eb="5">
      <t>コウモク</t>
    </rPh>
    <phoneticPr fontId="2"/>
  </si>
  <si>
    <t>　の場合入力</t>
    <rPh sb="2" eb="4">
      <t>バアイ</t>
    </rPh>
    <rPh sb="4" eb="6">
      <t>ニュウリョク</t>
    </rPh>
    <phoneticPr fontId="2"/>
  </si>
  <si>
    <r>
      <t>※試験規格について詳しくは</t>
    </r>
    <r>
      <rPr>
        <b/>
        <sz val="12"/>
        <rFont val="Meiryo UI"/>
        <family val="3"/>
        <charset val="128"/>
      </rPr>
      <t>（</t>
    </r>
    <rPh sb="1" eb="3">
      <t>シケン</t>
    </rPh>
    <rPh sb="3" eb="5">
      <t>キカク</t>
    </rPh>
    <rPh sb="9" eb="10">
      <t>クワ</t>
    </rPh>
    <phoneticPr fontId="2"/>
  </si>
  <si>
    <t>　宅配・持込専用入力フォーム</t>
    <phoneticPr fontId="4"/>
  </si>
  <si>
    <t>　　　試料名称　</t>
    <rPh sb="5" eb="7">
      <t>メイショウ</t>
    </rPh>
    <phoneticPr fontId="4"/>
  </si>
  <si>
    <t>　　  採取場所</t>
    <phoneticPr fontId="4"/>
  </si>
  <si>
    <t>分析依頼書兼注文書</t>
    <rPh sb="0" eb="2">
      <t>ブンセキ</t>
    </rPh>
    <rPh sb="2" eb="5">
      <t>イライショ</t>
    </rPh>
    <rPh sb="5" eb="6">
      <t>ケン</t>
    </rPh>
    <rPh sb="6" eb="9">
      <t>チュウモンショ</t>
    </rPh>
    <phoneticPr fontId="4"/>
  </si>
  <si>
    <t>　　　※「分析試料在中」とご記入をお願いいたします</t>
    <rPh sb="14" eb="16">
      <t>キニュウ</t>
    </rPh>
    <phoneticPr fontId="4"/>
  </si>
  <si>
    <t>吸引採取量
（㎥）</t>
    <rPh sb="0" eb="2">
      <t>キュウイン</t>
    </rPh>
    <rPh sb="2" eb="4">
      <t>サイシュ</t>
    </rPh>
    <rPh sb="4" eb="5">
      <t>リョウ</t>
    </rPh>
    <phoneticPr fontId="2"/>
  </si>
  <si>
    <t>媒体詳細・試験規格対応表</t>
    <rPh sb="0" eb="2">
      <t>バイタイ</t>
    </rPh>
    <rPh sb="2" eb="4">
      <t>ショウサイ</t>
    </rPh>
    <rPh sb="5" eb="7">
      <t>シケン</t>
    </rPh>
    <rPh sb="7" eb="9">
      <t>キカク</t>
    </rPh>
    <rPh sb="9" eb="11">
      <t>タイオウ</t>
    </rPh>
    <rPh sb="11" eb="12">
      <t>ヒョウ</t>
    </rPh>
    <phoneticPr fontId="2"/>
  </si>
  <si>
    <t>※該当する試験規格がない場合は、連絡事項にご入力ください</t>
    <rPh sb="1" eb="3">
      <t>ガイトウ</t>
    </rPh>
    <rPh sb="5" eb="7">
      <t>シケン</t>
    </rPh>
    <rPh sb="7" eb="9">
      <t>キカク</t>
    </rPh>
    <rPh sb="12" eb="14">
      <t>バアイ</t>
    </rPh>
    <rPh sb="16" eb="18">
      <t>レンラク</t>
    </rPh>
    <rPh sb="18" eb="20">
      <t>ジコウ</t>
    </rPh>
    <rPh sb="22" eb="24">
      <t>ニュウリョク</t>
    </rPh>
    <phoneticPr fontId="2"/>
  </si>
  <si>
    <t>食品（I-131, Cs-134/137)</t>
    <rPh sb="0" eb="2">
      <t>ショクヒン</t>
    </rPh>
    <phoneticPr fontId="2"/>
  </si>
  <si>
    <t>食品（Cs-134/137)</t>
    <rPh sb="0" eb="2">
      <t>ショクヒン</t>
    </rPh>
    <phoneticPr fontId="2"/>
  </si>
  <si>
    <t>土壌、底質、植物（指標生物・牧草）</t>
    <phoneticPr fontId="2"/>
  </si>
  <si>
    <t>分析項目</t>
    <rPh sb="0" eb="2">
      <t>ブンセキ</t>
    </rPh>
    <rPh sb="2" eb="4">
      <t>コウモク</t>
    </rPh>
    <phoneticPr fontId="2"/>
  </si>
  <si>
    <t>契約事項ご確認の上、左チェックボックスにて同意をお願いいたします</t>
    <rPh sb="0" eb="2">
      <t>ケイヤク</t>
    </rPh>
    <rPh sb="2" eb="4">
      <t>ジコウ</t>
    </rPh>
    <rPh sb="5" eb="7">
      <t>カクニン</t>
    </rPh>
    <rPh sb="8" eb="9">
      <t>ウエ</t>
    </rPh>
    <rPh sb="10" eb="11">
      <t>ヒダリ</t>
    </rPh>
    <rPh sb="21" eb="23">
      <t>ドウイ</t>
    </rPh>
    <rPh sb="25" eb="26">
      <t>ネガ</t>
    </rPh>
    <phoneticPr fontId="4"/>
  </si>
  <si>
    <t>9.【試料詳細情報】</t>
    <rPh sb="3" eb="5">
      <t>シリョウ</t>
    </rPh>
    <rPh sb="5" eb="7">
      <t>ショウサイ</t>
    </rPh>
    <rPh sb="7" eb="9">
      <t>ジョウホウ</t>
    </rPh>
    <phoneticPr fontId="4"/>
  </si>
  <si>
    <t>※お分かりになる場合のみご入力ください。</t>
    <rPh sb="2" eb="3">
      <t>ワ</t>
    </rPh>
    <rPh sb="8" eb="10">
      <t>バアイ</t>
    </rPh>
    <rPh sb="13" eb="15">
      <t>ニュウリョク</t>
    </rPh>
    <phoneticPr fontId="2"/>
  </si>
  <si>
    <t>FAX         :</t>
    <phoneticPr fontId="4"/>
  </si>
  <si>
    <t>その他固体、その他</t>
    <rPh sb="3" eb="5">
      <t>コタイ</t>
    </rPh>
    <phoneticPr fontId="2"/>
  </si>
  <si>
    <t>№7と№24</t>
  </si>
  <si>
    <t>№7と№24</t>
    <phoneticPr fontId="2"/>
  </si>
  <si>
    <t>その他食品</t>
    <phoneticPr fontId="2"/>
  </si>
  <si>
    <t>Bq/㎥</t>
    <phoneticPr fontId="2"/>
  </si>
  <si>
    <t>FAX</t>
    <phoneticPr fontId="2"/>
  </si>
  <si>
    <t>・[依頼入力フォーム]の6.【分析情報】の媒体詳細、８.【試料別情報】の媒体詳細にてご選択いただいた媒体についての標準的な試験規格となります。</t>
    <rPh sb="15" eb="17">
      <t>ブンセキ</t>
    </rPh>
    <rPh sb="17" eb="19">
      <t>ジョウホウ</t>
    </rPh>
    <rPh sb="21" eb="23">
      <t>バイタイ</t>
    </rPh>
    <rPh sb="23" eb="25">
      <t>ショウサイ</t>
    </rPh>
    <rPh sb="29" eb="31">
      <t>シリョウ</t>
    </rPh>
    <rPh sb="31" eb="32">
      <t>ベツ</t>
    </rPh>
    <rPh sb="32" eb="34">
      <t>ジョウホウ</t>
    </rPh>
    <rPh sb="36" eb="38">
      <t>バイタイ</t>
    </rPh>
    <rPh sb="38" eb="40">
      <t>ショウサイ</t>
    </rPh>
    <rPh sb="43" eb="45">
      <t>センタク</t>
    </rPh>
    <rPh sb="50" eb="52">
      <t>バイタイ</t>
    </rPh>
    <rPh sb="57" eb="60">
      <t>ヒョウジュンテキ</t>
    </rPh>
    <rPh sb="61" eb="63">
      <t>シケン</t>
    </rPh>
    <rPh sb="63" eb="65">
      <t>キカク</t>
    </rPh>
    <phoneticPr fontId="2"/>
  </si>
  <si>
    <t>　上記の媒体詳細をご選択いただくと試験規格が表示されます。試験規格は略称になっておりますのでこちらで名称をご確認ください。</t>
    <rPh sb="1" eb="3">
      <t>ジョウキ</t>
    </rPh>
    <rPh sb="4" eb="6">
      <t>バイタイ</t>
    </rPh>
    <rPh sb="6" eb="8">
      <t>ショウサイ</t>
    </rPh>
    <rPh sb="10" eb="12">
      <t>センタク</t>
    </rPh>
    <rPh sb="17" eb="19">
      <t>シケン</t>
    </rPh>
    <rPh sb="19" eb="21">
      <t>キカク</t>
    </rPh>
    <rPh sb="22" eb="24">
      <t>ヒョウジ</t>
    </rPh>
    <rPh sb="29" eb="31">
      <t>シケン</t>
    </rPh>
    <rPh sb="31" eb="33">
      <t>キカク</t>
    </rPh>
    <rPh sb="34" eb="36">
      <t>リャクショウ</t>
    </rPh>
    <rPh sb="50" eb="52">
      <t>メイショウ</t>
    </rPh>
    <rPh sb="54" eb="56">
      <t>カクニン</t>
    </rPh>
    <phoneticPr fontId="2"/>
  </si>
  <si>
    <t>　なお、特にご指定がない場合は標準的な試験規格や分析方法にて進めさせていただきます。</t>
    <phoneticPr fontId="2"/>
  </si>
  <si>
    <t>　また、ご指定の試験規格や分析方法がございましたら、お手数ですが[依頼入力フォーム]の７.【その他連絡事項】へご入力ください。</t>
    <rPh sb="5" eb="7">
      <t>シテイ</t>
    </rPh>
    <rPh sb="8" eb="10">
      <t>シケン</t>
    </rPh>
    <rPh sb="10" eb="12">
      <t>キカク</t>
    </rPh>
    <rPh sb="13" eb="15">
      <t>ブンセキ</t>
    </rPh>
    <rPh sb="15" eb="17">
      <t>ホウホウ</t>
    </rPh>
    <rPh sb="27" eb="29">
      <t>テスウ</t>
    </rPh>
    <rPh sb="33" eb="35">
      <t>イライ</t>
    </rPh>
    <rPh sb="35" eb="37">
      <t>ニュウリョク</t>
    </rPh>
    <rPh sb="48" eb="49">
      <t>タ</t>
    </rPh>
    <rPh sb="49" eb="51">
      <t>レンラク</t>
    </rPh>
    <rPh sb="51" eb="53">
      <t>ジコウ</t>
    </rPh>
    <rPh sb="56" eb="58">
      <t>ニュウリョク</t>
    </rPh>
    <phoneticPr fontId="2"/>
  </si>
  <si>
    <t>IF(BH82="","測定項目（放射能） ","OK")</t>
    <phoneticPr fontId="2"/>
  </si>
  <si>
    <t>IF(BH91="","測定項目（その他） ","OK")</t>
    <phoneticPr fontId="2"/>
  </si>
  <si>
    <t>IF(BH106="","測定項目（含水） ","OK")</t>
    <phoneticPr fontId="2"/>
  </si>
  <si>
    <t>この度は分析のご依頼をいただきありがとうございます。　</t>
    <rPh sb="2" eb="3">
      <t>タビ</t>
    </rPh>
    <rPh sb="4" eb="6">
      <t>ブンセキ</t>
    </rPh>
    <rPh sb="8" eb="10">
      <t>イライ</t>
    </rPh>
    <phoneticPr fontId="4"/>
  </si>
  <si>
    <t>本入力フォームは、お客様が採取され宅配または持込試料の分析依頼となります。</t>
    <phoneticPr fontId="4"/>
  </si>
  <si>
    <t>・低濃度測定をお求めの場合も別途費用が発生しますので予めご確認ください。</t>
    <phoneticPr fontId="2"/>
  </si>
  <si>
    <t>　短納期プランや測定条件により別途費用が発生しますので、納期・価格については営業担当へご連絡ください。</t>
    <phoneticPr fontId="2"/>
  </si>
  <si>
    <t>　また定量下限値ではなく、秒数指定や長時間測定は、通常価格と異なる場合がございますので、予めご確認ください。</t>
    <phoneticPr fontId="2"/>
  </si>
  <si>
    <t>D5001-01-2021.04.01 Ver.001</t>
    <phoneticPr fontId="2"/>
  </si>
  <si>
    <t>　（令和2年　原子力規制庁　放射能測定法シリーズ7 「ゲルマニウム半導体検出器によるガンマ線スペクトロメトリー」）を含みます。</t>
    <rPh sb="58" eb="59">
      <t>フク</t>
    </rPh>
    <phoneticPr fontId="2"/>
  </si>
  <si>
    <t xml:space="preserve">・令和2年　原子力規制庁　放射能測定法シリーズ7 </t>
    <phoneticPr fontId="2"/>
  </si>
  <si>
    <t xml:space="preserve">・平成31年　原子力規制庁　放射能測定法シリーズ24 </t>
    <phoneticPr fontId="2"/>
  </si>
  <si>
    <t>令和2年　原子力規制庁　放射能測定法シリーズ7 「ゲルマニウム半導体検出器によるガンマ線スペクトロメトリー」</t>
    <phoneticPr fontId="2"/>
  </si>
  <si>
    <t>発送方法</t>
  </si>
  <si>
    <t>媒体自動
MATCH</t>
    <rPh sb="0" eb="2">
      <t>バイタイ</t>
    </rPh>
    <rPh sb="2" eb="4">
      <t>ジドウ</t>
    </rPh>
    <phoneticPr fontId="2"/>
  </si>
  <si>
    <t>試験自動
MATCH</t>
    <rPh sb="0" eb="2">
      <t>シケン</t>
    </rPh>
    <rPh sb="2" eb="4">
      <t>ジドウ</t>
    </rPh>
    <phoneticPr fontId="2"/>
  </si>
  <si>
    <t>試験手動
MATCH</t>
  </si>
  <si>
    <t>https://www.eurofins.co.jp</t>
  </si>
  <si>
    <t>成績書送付先LIMS取込</t>
    <rPh sb="0" eb="3">
      <t>セイセキショ</t>
    </rPh>
    <rPh sb="3" eb="6">
      <t>ソウフサキ</t>
    </rPh>
    <rPh sb="10" eb="12">
      <t>トリコミ</t>
    </rPh>
    <phoneticPr fontId="2"/>
  </si>
  <si>
    <t>・平成24年3月　農林水産省</t>
    <phoneticPr fontId="2"/>
  </si>
  <si>
    <t>平成24年3月　農林水産省「きのこ原木及び菌床用培地中の放射性セシウム測定のための検査方法」</t>
    <rPh sb="0" eb="2">
      <t>ヘイセイ</t>
    </rPh>
    <rPh sb="4" eb="5">
      <t>ネン</t>
    </rPh>
    <rPh sb="6" eb="7">
      <t>ガツ</t>
    </rPh>
    <rPh sb="8" eb="10">
      <t>ノウリン</t>
    </rPh>
    <rPh sb="10" eb="13">
      <t>スイサンショウ</t>
    </rPh>
    <rPh sb="17" eb="19">
      <t>ゲンボク</t>
    </rPh>
    <rPh sb="19" eb="20">
      <t>オヨ</t>
    </rPh>
    <rPh sb="21" eb="22">
      <t>キン</t>
    </rPh>
    <rPh sb="22" eb="24">
      <t>ユカヨウ</t>
    </rPh>
    <rPh sb="24" eb="27">
      <t>バイチチュウ</t>
    </rPh>
    <rPh sb="28" eb="31">
      <t>ホウシャセイ</t>
    </rPh>
    <rPh sb="35" eb="37">
      <t>ソクテイ</t>
    </rPh>
    <rPh sb="41" eb="43">
      <t>ケンサ</t>
    </rPh>
    <rPh sb="43" eb="45">
      <t>ホウホウ</t>
    </rPh>
    <phoneticPr fontId="2"/>
  </si>
  <si>
    <t>平成14年3月　厚生労働省「緊急時における食品の放射能測定マニュアル」
平成24年3月　厚生労働省「食品中の放射性物質の試験法について」</t>
    <phoneticPr fontId="2"/>
  </si>
  <si>
    <t>平成23年10月　厚生労働省「水道水等の放射能測定マニュアル（ゲルマニウム半導体検出器）」
平成31年　原子力規制庁　放射能測定法シリーズ24 「緊急時におけるガンマ線スペクトロメトリーのための試料前処理法」</t>
    <phoneticPr fontId="2"/>
  </si>
  <si>
    <t>「緊急時におけるガンマ線スペクトロメトリーのための試料前処理法」</t>
    <phoneticPr fontId="2"/>
  </si>
  <si>
    <t>・平成24年3月　厚生労働省「食品中の放射性物質の試験法について」</t>
  </si>
  <si>
    <t>平成23年11月　林野庁 「調理加熱用の薪及び木炭の放射性セシウム測定のための検査方法」
令和2年　原子力規制庁　放射能測定法シリーズ7 「ゲルマニウム半導体検出器によるガンマ線スペクトロメトリー」</t>
    <phoneticPr fontId="2"/>
  </si>
  <si>
    <t xml:space="preserve">・平成23年11月　林野庁 </t>
    <phoneticPr fontId="2"/>
  </si>
  <si>
    <t>オプション</t>
    <phoneticPr fontId="2"/>
  </si>
  <si>
    <t>ﾁｬｰﾄ</t>
    <phoneticPr fontId="2"/>
  </si>
  <si>
    <t>写真</t>
    <rPh sb="0" eb="2">
      <t>シャシン</t>
    </rPh>
    <phoneticPr fontId="2"/>
  </si>
  <si>
    <t>英文</t>
    <rPh sb="0" eb="2">
      <t>エイブン</t>
    </rPh>
    <phoneticPr fontId="2"/>
  </si>
  <si>
    <t>分析項目</t>
    <rPh sb="0" eb="2">
      <t>ブンセキ</t>
    </rPh>
    <rPh sb="2" eb="4">
      <t>コウモク</t>
    </rPh>
    <phoneticPr fontId="2"/>
  </si>
  <si>
    <t>含水有134/137</t>
    <rPh sb="0" eb="2">
      <t>ガンスイ</t>
    </rPh>
    <rPh sb="2" eb="3">
      <t>アリ</t>
    </rPh>
    <phoneticPr fontId="2"/>
  </si>
  <si>
    <t>134/137</t>
    <phoneticPr fontId="2"/>
  </si>
  <si>
    <t>粉じん131/134/137</t>
    <rPh sb="0" eb="1">
      <t>フン</t>
    </rPh>
    <phoneticPr fontId="2"/>
  </si>
  <si>
    <t>131/134/137</t>
    <phoneticPr fontId="2"/>
  </si>
  <si>
    <t>単位については</t>
    <rPh sb="0" eb="2">
      <t>タンイ</t>
    </rPh>
    <phoneticPr fontId="2"/>
  </si>
  <si>
    <t>考えない</t>
    <rPh sb="0" eb="1">
      <t>カンガ</t>
    </rPh>
    <phoneticPr fontId="2"/>
  </si>
  <si>
    <t>134/137/40</t>
    <phoneticPr fontId="2"/>
  </si>
  <si>
    <t>単位ID</t>
    <rPh sb="0" eb="2">
      <t>タンイ</t>
    </rPh>
    <phoneticPr fontId="2"/>
  </si>
  <si>
    <t>Bq/kg 60
Bq/L   61
Bq/m3 63</t>
    <phoneticPr fontId="2"/>
  </si>
  <si>
    <t>現在は取込めない</t>
    <rPh sb="0" eb="2">
      <t>ゲンザイ</t>
    </rPh>
    <rPh sb="3" eb="5">
      <t>トリコ</t>
    </rPh>
    <phoneticPr fontId="2"/>
  </si>
  <si>
    <t>ユーロフィン日本総研株式会社　放射線事業部</t>
    <rPh sb="6" eb="8">
      <t>ニホン</t>
    </rPh>
    <rPh sb="8" eb="10">
      <t>ソウケン</t>
    </rPh>
    <rPh sb="10" eb="14">
      <t>カブシキガイシャ</t>
    </rPh>
    <rPh sb="15" eb="21">
      <t>ホウシャセンジギョウブ</t>
    </rPh>
    <phoneticPr fontId="2"/>
  </si>
  <si>
    <t>ユーロフィン日本総研(株)　放射線事業部</t>
    <rPh sb="14" eb="19">
      <t>ホウシャセンジギョウ</t>
    </rPh>
    <rPh sb="19" eb="20">
      <t>ブ</t>
    </rPh>
    <phoneticPr fontId="2"/>
  </si>
  <si>
    <t>ご入力頂く内容は、分析試料受付から報告書作成時に必要となります。</t>
    <rPh sb="1" eb="3">
      <t>ニュウリョク</t>
    </rPh>
    <rPh sb="3" eb="4">
      <t>イタダ</t>
    </rPh>
    <rPh sb="5" eb="7">
      <t>ナイヨウ</t>
    </rPh>
    <rPh sb="9" eb="11">
      <t>ブンセキ</t>
    </rPh>
    <rPh sb="11" eb="13">
      <t>シリョウ</t>
    </rPh>
    <rPh sb="13" eb="15">
      <t>ウケツケ</t>
    </rPh>
    <rPh sb="17" eb="20">
      <t>ホウコクショ</t>
    </rPh>
    <rPh sb="20" eb="22">
      <t>サクセイ</t>
    </rPh>
    <rPh sb="22" eb="23">
      <t>ジ</t>
    </rPh>
    <rPh sb="24" eb="26">
      <t>ヒツヨウ</t>
    </rPh>
    <phoneticPr fontId="4"/>
  </si>
  <si>
    <t>4.【報告書】</t>
    <rPh sb="3" eb="6">
      <t>ホウコクショ</t>
    </rPh>
    <phoneticPr fontId="2"/>
  </si>
  <si>
    <t>報告書種類</t>
  </si>
  <si>
    <t>英文報告書　★有料</t>
    <rPh sb="0" eb="2">
      <t>エイブン</t>
    </rPh>
    <phoneticPr fontId="2"/>
  </si>
  <si>
    <t>報告書発送方法</t>
    <rPh sb="3" eb="5">
      <t>ハッソウ</t>
    </rPh>
    <rPh sb="5" eb="7">
      <t>ホウホウ</t>
    </rPh>
    <phoneticPr fontId="2"/>
  </si>
  <si>
    <t>報告書送付先</t>
  </si>
  <si>
    <t>指定報告書送付先</t>
  </si>
  <si>
    <t>・ご提供する分析結果成果品は、分析結果報告書（3部まで追加料金なし）となります。</t>
    <rPh sb="15" eb="22">
      <t>ブンセキケッカホウコクショ</t>
    </rPh>
    <phoneticPr fontId="2"/>
  </si>
  <si>
    <t>4.【報告書情報】</t>
    <rPh sb="3" eb="6">
      <t>ホウコクショ</t>
    </rPh>
    <rPh sb="6" eb="8">
      <t>ジョウホウ</t>
    </rPh>
    <phoneticPr fontId="4"/>
  </si>
  <si>
    <t xml:space="preserve"> 報告書宛先名 </t>
    <rPh sb="1" eb="4">
      <t>ホウコクショ</t>
    </rPh>
    <rPh sb="4" eb="6">
      <t>アテサキ</t>
    </rPh>
    <rPh sb="6" eb="7">
      <t>メイ</t>
    </rPh>
    <phoneticPr fontId="4"/>
  </si>
  <si>
    <t xml:space="preserve"> 報告書部数</t>
    <rPh sb="1" eb="3">
      <t>ホウコク</t>
    </rPh>
    <rPh sb="3" eb="4">
      <t>ショ</t>
    </rPh>
    <rPh sb="4" eb="6">
      <t>ブスウ</t>
    </rPh>
    <phoneticPr fontId="4"/>
  </si>
  <si>
    <t xml:space="preserve"> 報告書種類</t>
    <rPh sb="1" eb="3">
      <t>ホウコク</t>
    </rPh>
    <rPh sb="3" eb="4">
      <t>ショ</t>
    </rPh>
    <rPh sb="4" eb="6">
      <t>シュルイ</t>
    </rPh>
    <phoneticPr fontId="4"/>
  </si>
  <si>
    <t xml:space="preserve"> 報告書発送方法</t>
    <rPh sb="1" eb="4">
      <t>ホウコクショ</t>
    </rPh>
    <rPh sb="4" eb="6">
      <t>ハッソウ</t>
    </rPh>
    <rPh sb="6" eb="8">
      <t>ホウホウ</t>
    </rPh>
    <phoneticPr fontId="4"/>
  </si>
  <si>
    <t xml:space="preserve"> 報告書送付先</t>
    <rPh sb="1" eb="4">
      <t>ホウコクショ</t>
    </rPh>
    <rPh sb="4" eb="7">
      <t>ソウフサキ</t>
    </rPh>
    <phoneticPr fontId="2"/>
  </si>
  <si>
    <t>【報告書送付先情報】</t>
    <rPh sb="1" eb="4">
      <t>ホウコクショ</t>
    </rPh>
    <phoneticPr fontId="4"/>
  </si>
  <si>
    <t>※ご入力いただいた内容の他に報告書に記載したい情報や分析のご指定（減衰補正等）がある場合には、こちらにご入力ください。</t>
    <rPh sb="14" eb="16">
      <t>ホウコク</t>
    </rPh>
    <phoneticPr fontId="2"/>
  </si>
  <si>
    <t>※ご入力されていない場合、報告書に「‐」表記で記載させていただく場合がございますので予めご了承ください。</t>
    <rPh sb="2" eb="4">
      <t>ニュウリョク</t>
    </rPh>
    <rPh sb="10" eb="12">
      <t>バアイ</t>
    </rPh>
    <rPh sb="13" eb="16">
      <t>ホウコクショ</t>
    </rPh>
    <rPh sb="20" eb="22">
      <t>ヒョウキ</t>
    </rPh>
    <rPh sb="23" eb="25">
      <t>キサイ</t>
    </rPh>
    <rPh sb="32" eb="34">
      <t>バアイ</t>
    </rPh>
    <rPh sb="42" eb="43">
      <t>アラカジ</t>
    </rPh>
    <rPh sb="45" eb="47">
      <t>リョウショウ</t>
    </rPh>
    <phoneticPr fontId="2"/>
  </si>
  <si>
    <t>※ご入力いただいた試料名称が報告書に記載されますので省略せずに正式な名称をご入力ください。分析試料にも下記と同じ試料名称をご記入ください。</t>
    <rPh sb="11" eb="13">
      <t>メイショウ</t>
    </rPh>
    <rPh sb="14" eb="17">
      <t>ホウコクショ</t>
    </rPh>
    <phoneticPr fontId="4"/>
  </si>
  <si>
    <t>※ご入力されていない場合、報告書に「‐」表記で記載させていただく場合がございますので予めご了承ください。</t>
    <rPh sb="13" eb="15">
      <t>ホウコク</t>
    </rPh>
    <phoneticPr fontId="2"/>
  </si>
  <si>
    <t xml:space="preserve"> [報告書宛先名]</t>
    <rPh sb="2" eb="5">
      <t>ホウコクショ</t>
    </rPh>
    <rPh sb="5" eb="7">
      <t>アテサキ</t>
    </rPh>
    <rPh sb="7" eb="8">
      <t>メイ</t>
    </rPh>
    <phoneticPr fontId="4"/>
  </si>
  <si>
    <t xml:space="preserve"> [報告書送付先]</t>
    <rPh sb="2" eb="4">
      <t>ホウコク</t>
    </rPh>
    <rPh sb="4" eb="5">
      <t>ショ</t>
    </rPh>
    <rPh sb="5" eb="7">
      <t>ソウフ</t>
    </rPh>
    <rPh sb="7" eb="8">
      <t>サキ</t>
    </rPh>
    <phoneticPr fontId="4"/>
  </si>
  <si>
    <t xml:space="preserve"> [報告書種類]</t>
    <rPh sb="2" eb="5">
      <t>ホウコクショ</t>
    </rPh>
    <rPh sb="5" eb="7">
      <t>シュルイ</t>
    </rPh>
    <phoneticPr fontId="4"/>
  </si>
  <si>
    <t xml:space="preserve"> [報告書部数]</t>
    <rPh sb="2" eb="5">
      <t>ホウコクショ</t>
    </rPh>
    <rPh sb="5" eb="7">
      <t>ブスウ</t>
    </rPh>
    <phoneticPr fontId="4"/>
  </si>
  <si>
    <t>　※分析結果報告書の試験規格欄に下記の試験規格が記載されます。試験規格（略称）の環境省、食品、肥料、きのこ原木は№７</t>
    <rPh sb="2" eb="9">
      <t>ブンセキケッカホウコクショ</t>
    </rPh>
    <rPh sb="10" eb="12">
      <t>シケン</t>
    </rPh>
    <rPh sb="12" eb="14">
      <t>キカク</t>
    </rPh>
    <rPh sb="14" eb="15">
      <t>ラン</t>
    </rPh>
    <rPh sb="16" eb="18">
      <t>カキ</t>
    </rPh>
    <rPh sb="19" eb="21">
      <t>シケン</t>
    </rPh>
    <rPh sb="21" eb="23">
      <t>キカク</t>
    </rPh>
    <rPh sb="24" eb="26">
      <t>キサイ</t>
    </rPh>
    <rPh sb="36" eb="38">
      <t>リャクショウ</t>
    </rPh>
    <rPh sb="40" eb="43">
      <t>カンキョウショウ</t>
    </rPh>
    <rPh sb="44" eb="46">
      <t>ショクヒン</t>
    </rPh>
    <rPh sb="47" eb="49">
      <t>ヒリョウ</t>
    </rPh>
    <rPh sb="53" eb="55">
      <t>ゲンボク</t>
    </rPh>
    <phoneticPr fontId="2"/>
  </si>
  <si>
    <t>※ご入力されていない場合、報告書に「‐」表記で記載させていただく場合がございますので予めご了承ください。</t>
    <rPh sb="13" eb="16">
      <t>ホウコクショ</t>
    </rPh>
    <phoneticPr fontId="2"/>
  </si>
  <si>
    <t>qken_asm@etjp.eurofinsasia.com</t>
    <phoneticPr fontId="2"/>
  </si>
  <si>
    <t>ユーロフィンQKEN株式会社</t>
    <phoneticPr fontId="4"/>
  </si>
  <si>
    <t>0940-37-8070</t>
    <phoneticPr fontId="2"/>
  </si>
  <si>
    <t>0940-37-3991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</si>
</sst>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
    <numFmt numFmtId="177" formatCode="mm/dd"/>
    <numFmt numFmtId="178" formatCode="yyyy/mm/dd"/>
    <numFmt numFmtId="179" formatCode="[$-F800]dddd\,\ mmmm\ dd\,\ yyyy"/>
    <numFmt numFmtId="180" formatCode="m/d;@"/>
  </numFmts>
  <fonts count="7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2"/>
      <color theme="1"/>
      <name val="Meiryo UI"/>
      <family val="3"/>
      <charset val="128"/>
    </font>
    <font>
      <sz val="6"/>
      <name val="游ゴシック"/>
      <family val="3"/>
      <charset val="128"/>
      <scheme val="minor"/>
    </font>
    <font>
      <sz val="11"/>
      <color theme="1"/>
      <name val="Meiryo UI"/>
      <family val="3"/>
      <charset val="128"/>
    </font>
    <font>
      <u/>
      <sz val="11"/>
      <color theme="10"/>
      <name val="游ゴシック"/>
      <family val="2"/>
      <scheme val="minor"/>
    </font>
    <font>
      <b/>
      <u/>
      <sz val="18"/>
      <color theme="10"/>
      <name val="Meiryo UI"/>
      <family val="3"/>
      <charset val="128"/>
    </font>
    <font>
      <sz val="14"/>
      <color theme="1"/>
      <name val="Meiryo UI"/>
      <family val="3"/>
      <charset val="128"/>
    </font>
    <font>
      <b/>
      <sz val="14"/>
      <color theme="1"/>
      <name val="Meiryo UI"/>
      <family val="3"/>
      <charset val="128"/>
    </font>
    <font>
      <sz val="7.5"/>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b/>
      <sz val="16"/>
      <color theme="1"/>
      <name val="Meiryo UI"/>
      <family val="3"/>
      <charset val="128"/>
    </font>
    <font>
      <u/>
      <sz val="20"/>
      <color theme="10"/>
      <name val="游ゴシック"/>
      <family val="2"/>
      <scheme val="minor"/>
    </font>
    <font>
      <u/>
      <sz val="20"/>
      <color theme="10"/>
      <name val="游ゴシック"/>
      <family val="3"/>
      <charset val="128"/>
      <scheme val="minor"/>
    </font>
    <font>
      <b/>
      <sz val="10"/>
      <color theme="1"/>
      <name val="Meiryo UI"/>
      <family val="3"/>
      <charset val="128"/>
    </font>
    <font>
      <sz val="9"/>
      <color theme="1"/>
      <name val="Meiryo UI"/>
      <family val="3"/>
      <charset val="128"/>
    </font>
    <font>
      <sz val="9"/>
      <color rgb="FFFF0000"/>
      <name val="Meiryo UI"/>
      <family val="3"/>
      <charset val="128"/>
    </font>
    <font>
      <sz val="10"/>
      <color theme="0"/>
      <name val="Meiryo UI"/>
      <family val="3"/>
      <charset val="128"/>
    </font>
    <font>
      <sz val="12"/>
      <color theme="1"/>
      <name val="Meiryo UI"/>
      <family val="3"/>
      <charset val="128"/>
    </font>
    <font>
      <b/>
      <u/>
      <sz val="20"/>
      <color theme="10"/>
      <name val="Meiryo UI"/>
      <family val="3"/>
      <charset val="128"/>
    </font>
    <font>
      <sz val="10"/>
      <color rgb="FFFF0000"/>
      <name val="Meiryo UI"/>
      <family val="3"/>
      <charset val="128"/>
    </font>
    <font>
      <sz val="8"/>
      <color rgb="FFEBF1DE"/>
      <name val="Meiryo UI"/>
      <family val="3"/>
      <charset val="128"/>
    </font>
    <font>
      <sz val="11"/>
      <color theme="1" tint="4.9989318521683403E-2"/>
      <name val="游ゴシック"/>
      <family val="3"/>
      <charset val="128"/>
      <scheme val="minor"/>
    </font>
    <font>
      <sz val="10"/>
      <name val="Meiryo UI"/>
      <family val="3"/>
      <charset val="128"/>
    </font>
    <font>
      <sz val="20"/>
      <color theme="1"/>
      <name val="Meiryo UI"/>
      <family val="3"/>
      <charset val="128"/>
    </font>
    <font>
      <sz val="11"/>
      <color theme="1"/>
      <name val="メイリオ"/>
      <family val="3"/>
      <charset val="128"/>
    </font>
    <font>
      <u/>
      <sz val="11"/>
      <color theme="10"/>
      <name val="游ゴシック"/>
      <family val="2"/>
      <charset val="128"/>
      <scheme val="minor"/>
    </font>
    <font>
      <sz val="9"/>
      <color indexed="81"/>
      <name val="メイリオ"/>
      <family val="3"/>
      <charset val="128"/>
    </font>
    <font>
      <sz val="11"/>
      <color indexed="81"/>
      <name val="メイリオ"/>
      <family val="3"/>
      <charset val="128"/>
    </font>
    <font>
      <b/>
      <sz val="14"/>
      <color rgb="FFFF0000"/>
      <name val="Meiryo UI"/>
      <family val="3"/>
      <charset val="128"/>
    </font>
    <font>
      <sz val="11"/>
      <name val="游ゴシック"/>
      <family val="3"/>
      <charset val="128"/>
      <scheme val="minor"/>
    </font>
    <font>
      <b/>
      <sz val="9"/>
      <color theme="5"/>
      <name val="Meiryo UI"/>
      <family val="3"/>
      <charset val="128"/>
    </font>
    <font>
      <strike/>
      <sz val="11"/>
      <color theme="1"/>
      <name val="游ゴシック"/>
      <family val="2"/>
      <charset val="128"/>
      <scheme val="minor"/>
    </font>
    <font>
      <strike/>
      <sz val="11"/>
      <color theme="1"/>
      <name val="游ゴシック"/>
      <family val="3"/>
      <charset val="128"/>
      <scheme val="minor"/>
    </font>
    <font>
      <b/>
      <sz val="9"/>
      <color theme="1"/>
      <name val="Meiryo UI"/>
      <family val="3"/>
      <charset val="128"/>
    </font>
    <font>
      <sz val="18"/>
      <color theme="1"/>
      <name val="メイリオ"/>
      <family val="3"/>
      <charset val="128"/>
    </font>
    <font>
      <sz val="11"/>
      <color rgb="FFFF0000"/>
      <name val="Meiryo UI"/>
      <family val="3"/>
      <charset val="128"/>
    </font>
    <font>
      <b/>
      <sz val="16"/>
      <color theme="1"/>
      <name val="メイリオ"/>
      <family val="3"/>
      <charset val="128"/>
    </font>
    <font>
      <b/>
      <sz val="12.5"/>
      <color theme="0"/>
      <name val="Meiryo UI"/>
      <family val="3"/>
      <charset val="128"/>
    </font>
    <font>
      <sz val="6"/>
      <name val="Meiryo UI"/>
      <family val="3"/>
      <charset val="128"/>
    </font>
    <font>
      <sz val="16"/>
      <color theme="1"/>
      <name val="Consolas"/>
      <family val="3"/>
    </font>
    <font>
      <sz val="6"/>
      <color theme="1"/>
      <name val="Meiryo UI"/>
      <family val="3"/>
      <charset val="128"/>
    </font>
    <font>
      <b/>
      <sz val="24"/>
      <color theme="1"/>
      <name val="Meiryo UI"/>
      <family val="3"/>
      <charset val="128"/>
    </font>
    <font>
      <b/>
      <sz val="18"/>
      <color rgb="FFFF0000"/>
      <name val="Meiryo UI"/>
      <family val="3"/>
      <charset val="128"/>
    </font>
    <font>
      <sz val="11"/>
      <name val="Meiryo UI"/>
      <family val="3"/>
      <charset val="128"/>
    </font>
    <font>
      <b/>
      <sz val="14"/>
      <name val="Meiryo UI"/>
      <family val="3"/>
      <charset val="128"/>
    </font>
    <font>
      <b/>
      <sz val="11"/>
      <name val="Meiryo UI"/>
      <family val="3"/>
      <charset val="128"/>
    </font>
    <font>
      <sz val="14"/>
      <color theme="1"/>
      <name val="メイリオ"/>
      <family val="3"/>
      <charset val="128"/>
    </font>
    <font>
      <b/>
      <sz val="12"/>
      <color theme="1"/>
      <name val="Meiryo UI"/>
      <family val="3"/>
      <charset val="128"/>
    </font>
    <font>
      <sz val="11"/>
      <name val="游ゴシック"/>
      <family val="2"/>
      <charset val="128"/>
      <scheme val="minor"/>
    </font>
    <font>
      <sz val="10.5"/>
      <color theme="1"/>
      <name val="Meiryo UI"/>
      <family val="3"/>
      <charset val="128"/>
    </font>
    <font>
      <sz val="10.5"/>
      <color theme="1"/>
      <name val="游ゴシック"/>
      <family val="2"/>
      <charset val="128"/>
      <scheme val="minor"/>
    </font>
    <font>
      <b/>
      <sz val="10.5"/>
      <color theme="1"/>
      <name val="Meiryo UI"/>
      <family val="3"/>
      <charset val="128"/>
    </font>
    <font>
      <sz val="11"/>
      <color theme="1"/>
      <name val="游ゴシック"/>
      <family val="3"/>
      <charset val="128"/>
      <scheme val="minor"/>
    </font>
    <font>
      <b/>
      <sz val="9"/>
      <name val="Meiryo UI"/>
      <family val="3"/>
      <charset val="128"/>
    </font>
    <font>
      <u/>
      <sz val="10"/>
      <color theme="4"/>
      <name val="Meiryo UI"/>
      <family val="3"/>
      <charset val="128"/>
    </font>
    <font>
      <strike/>
      <sz val="11"/>
      <name val="游ゴシック"/>
      <family val="3"/>
      <charset val="128"/>
      <scheme val="minor"/>
    </font>
    <font>
      <sz val="12"/>
      <color rgb="FFFF0000"/>
      <name val="游ゴシック"/>
      <family val="2"/>
      <charset val="128"/>
      <scheme val="minor"/>
    </font>
    <font>
      <b/>
      <sz val="12"/>
      <name val="Meiryo UI"/>
      <family val="3"/>
      <charset val="128"/>
    </font>
    <font>
      <b/>
      <sz val="10"/>
      <name val="Meiryo UI"/>
      <family val="3"/>
      <charset val="128"/>
    </font>
    <font>
      <b/>
      <sz val="8"/>
      <name val="Meiryo UI"/>
      <family val="3"/>
      <charset val="128"/>
    </font>
    <font>
      <b/>
      <sz val="9"/>
      <color indexed="81"/>
      <name val="MS P ゴシック"/>
      <family val="3"/>
      <charset val="128"/>
    </font>
    <font>
      <sz val="12"/>
      <name val="Meiryo UI"/>
      <family val="3"/>
      <charset val="128"/>
    </font>
    <font>
      <b/>
      <sz val="18"/>
      <name val="游ゴシック"/>
      <family val="3"/>
      <charset val="128"/>
      <scheme val="minor"/>
    </font>
    <font>
      <b/>
      <sz val="11"/>
      <name val="游ゴシック"/>
      <family val="3"/>
      <charset val="128"/>
      <scheme val="minor"/>
    </font>
    <font>
      <sz val="7"/>
      <color theme="1"/>
      <name val="Meiryo UI"/>
      <family val="3"/>
      <charset val="128"/>
    </font>
    <font>
      <b/>
      <sz val="22"/>
      <name val="Meiryo UI"/>
      <family val="3"/>
      <charset val="128"/>
    </font>
    <font>
      <sz val="14"/>
      <name val="Meiryo UI"/>
      <family val="3"/>
      <charset val="128"/>
    </font>
    <font>
      <b/>
      <u/>
      <sz val="14"/>
      <color theme="10"/>
      <name val="游ゴシック"/>
      <family val="3"/>
      <charset val="128"/>
      <scheme val="minor"/>
    </font>
    <font>
      <b/>
      <u/>
      <sz val="12"/>
      <color theme="10"/>
      <name val="游ゴシック"/>
      <family val="3"/>
      <charset val="128"/>
      <scheme val="minor"/>
    </font>
    <font>
      <b/>
      <u/>
      <sz val="10"/>
      <color theme="10"/>
      <name val="游ゴシック"/>
      <family val="3"/>
      <charset val="128"/>
      <scheme val="minor"/>
    </font>
    <font>
      <sz val="9"/>
      <color indexed="81"/>
      <name val="Meiryo UI"/>
      <family val="3"/>
      <charset val="128"/>
    </font>
    <font>
      <sz val="8"/>
      <color theme="0"/>
      <name val="Meiryo UI"/>
      <family val="3"/>
      <charset val="128"/>
    </font>
    <font>
      <b/>
      <sz val="16"/>
      <color theme="0"/>
      <name val="Meiryo UI"/>
      <family val="3"/>
      <charset val="128"/>
    </font>
    <font>
      <sz val="10"/>
      <color theme="9" tint="0.59999389629810485"/>
      <name val="Meiryo UI"/>
      <family val="3"/>
      <charset val="128"/>
    </font>
  </fonts>
  <fills count="1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bgColor indexed="64"/>
      </patternFill>
    </fill>
  </fills>
  <borders count="7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top/>
      <bottom style="thin">
        <color auto="1"/>
      </bottom>
      <diagonal/>
    </border>
    <border>
      <left/>
      <right/>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diagonal/>
    </border>
    <border>
      <left style="thin">
        <color indexed="64"/>
      </left>
      <right style="thin">
        <color auto="1"/>
      </right>
      <top/>
      <bottom style="thin">
        <color auto="1"/>
      </bottom>
      <diagonal/>
    </border>
    <border>
      <left/>
      <right style="medium">
        <color indexed="64"/>
      </right>
      <top/>
      <bottom style="thin">
        <color auto="1"/>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auto="1"/>
      </right>
      <top style="medium">
        <color indexed="64"/>
      </top>
      <bottom/>
      <diagonal/>
    </border>
    <border>
      <left style="thin">
        <color auto="1"/>
      </left>
      <right style="thin">
        <color indexed="64"/>
      </right>
      <top/>
      <bottom/>
      <diagonal/>
    </border>
    <border>
      <left style="thin">
        <color auto="1"/>
      </left>
      <right style="thin">
        <color auto="1"/>
      </right>
      <top style="medium">
        <color indexed="64"/>
      </top>
      <bottom/>
      <diagonal/>
    </border>
    <border>
      <left style="thin">
        <color auto="1"/>
      </left>
      <right style="thin">
        <color indexed="64"/>
      </right>
      <top/>
      <bottom style="medium">
        <color indexed="64"/>
      </bottom>
      <diagonal/>
    </border>
    <border>
      <left/>
      <right style="medium">
        <color indexed="64"/>
      </right>
      <top style="thin">
        <color auto="1"/>
      </top>
      <bottom/>
      <diagonal/>
    </border>
    <border>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diagonal/>
    </border>
    <border>
      <left style="hair">
        <color auto="1"/>
      </left>
      <right style="hair">
        <color auto="1"/>
      </right>
      <top style="medium">
        <color indexed="64"/>
      </top>
      <bottom/>
      <diagonal/>
    </border>
    <border>
      <left style="medium">
        <color indexed="64"/>
      </left>
      <right/>
      <top style="medium">
        <color indexed="64"/>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medium">
        <color indexed="64"/>
      </top>
      <bottom style="medium">
        <color indexed="64"/>
      </bottom>
      <diagonal/>
    </border>
  </borders>
  <cellStyleXfs count="3">
    <xf numFmtId="0" fontId="0" fillId="0" borderId="0">
      <alignment vertical="center"/>
    </xf>
    <xf numFmtId="0" fontId="6" fillId="0" borderId="0" applyNumberFormat="0" applyFill="0" applyBorder="0" applyAlignment="0" applyProtection="0"/>
    <xf numFmtId="0" fontId="29" fillId="0" borderId="0" applyNumberFormat="0" applyFill="0" applyBorder="0" applyAlignment="0" applyProtection="0">
      <alignment vertical="center"/>
    </xf>
  </cellStyleXfs>
  <cellXfs count="747">
    <xf numFmtId="0" fontId="0" fillId="0" borderId="0" xfId="0">
      <alignment vertical="center"/>
    </xf>
    <xf numFmtId="179" fontId="0" fillId="0" borderId="0" xfId="0" applyNumberFormat="1">
      <alignment vertical="center"/>
    </xf>
    <xf numFmtId="0" fontId="0" fillId="3" borderId="0" xfId="0" applyFill="1">
      <alignment vertical="center"/>
    </xf>
    <xf numFmtId="0" fontId="0" fillId="0" borderId="0" xfId="0" applyAlignment="1">
      <alignment vertical="center" wrapText="1"/>
    </xf>
    <xf numFmtId="0" fontId="25" fillId="0" borderId="0" xfId="0" applyFont="1" applyAlignment="1">
      <alignment horizontal="center" vertical="center"/>
    </xf>
    <xf numFmtId="0" fontId="25" fillId="0" borderId="0" xfId="0" applyFont="1" applyAlignment="1">
      <alignment horizontal="center" vertical="center" wrapText="1"/>
    </xf>
    <xf numFmtId="49" fontId="0" fillId="0" borderId="0" xfId="0" applyNumberFormat="1">
      <alignment vertical="center"/>
    </xf>
    <xf numFmtId="0" fontId="0" fillId="0" borderId="38" xfId="0" applyBorder="1" applyAlignment="1">
      <alignment vertical="center" wrapText="1"/>
    </xf>
    <xf numFmtId="0" fontId="0" fillId="0" borderId="38" xfId="0" applyBorder="1">
      <alignment vertical="center"/>
    </xf>
    <xf numFmtId="0" fontId="33" fillId="0" borderId="0" xfId="0" applyFont="1" applyAlignment="1">
      <alignment horizontal="right" vertical="center"/>
    </xf>
    <xf numFmtId="179" fontId="0" fillId="0" borderId="9" xfId="0" applyNumberFormat="1" applyBorder="1">
      <alignment vertical="center"/>
    </xf>
    <xf numFmtId="0" fontId="0" fillId="0" borderId="10" xfId="0" applyBorder="1">
      <alignment vertical="center"/>
    </xf>
    <xf numFmtId="0" fontId="0" fillId="0" borderId="10" xfId="0" applyBorder="1" applyAlignment="1">
      <alignment vertical="center" wrapText="1"/>
    </xf>
    <xf numFmtId="0" fontId="0" fillId="0" borderId="11" xfId="0" applyBorder="1">
      <alignment vertical="center"/>
    </xf>
    <xf numFmtId="179" fontId="0" fillId="0" borderId="15" xfId="0" applyNumberFormat="1" applyBorder="1">
      <alignment vertical="center"/>
    </xf>
    <xf numFmtId="0" fontId="0" fillId="0" borderId="16" xfId="0" applyBorder="1">
      <alignment vertical="center"/>
    </xf>
    <xf numFmtId="0" fontId="0" fillId="0" borderId="16" xfId="0" applyBorder="1" applyAlignment="1">
      <alignment vertical="center" wrapText="1"/>
    </xf>
    <xf numFmtId="179" fontId="0" fillId="0" borderId="37" xfId="0" applyNumberFormat="1" applyBorder="1">
      <alignment vertical="center"/>
    </xf>
    <xf numFmtId="0" fontId="0" fillId="0" borderId="40" xfId="0" applyBorder="1" applyAlignment="1">
      <alignment vertical="center" wrapText="1"/>
    </xf>
    <xf numFmtId="0" fontId="0" fillId="0" borderId="40" xfId="0" applyBorder="1">
      <alignment vertical="center"/>
    </xf>
    <xf numFmtId="179" fontId="35" fillId="0" borderId="0" xfId="0" applyNumberFormat="1" applyFont="1">
      <alignment vertical="center"/>
    </xf>
    <xf numFmtId="0" fontId="36" fillId="0" borderId="0" xfId="0" applyFont="1">
      <alignment vertical="center"/>
    </xf>
    <xf numFmtId="179" fontId="36" fillId="0" borderId="0" xfId="0" applyNumberFormat="1" applyFont="1">
      <alignment vertical="center"/>
    </xf>
    <xf numFmtId="0" fontId="28" fillId="0" borderId="0" xfId="0" applyFont="1">
      <alignment vertical="center"/>
    </xf>
    <xf numFmtId="0" fontId="28" fillId="0" borderId="0" xfId="0" applyFont="1" applyAlignment="1">
      <alignment horizontal="center" vertical="center"/>
    </xf>
    <xf numFmtId="0" fontId="28" fillId="0" borderId="17" xfId="0" applyFont="1" applyBorder="1" applyAlignment="1">
      <alignment horizontal="center"/>
    </xf>
    <xf numFmtId="0" fontId="28" fillId="0" borderId="18" xfId="0" applyFont="1" applyBorder="1" applyAlignment="1">
      <alignment horizontal="center"/>
    </xf>
    <xf numFmtId="0" fontId="28" fillId="0" borderId="23" xfId="0" applyFont="1" applyBorder="1" applyAlignment="1">
      <alignment horizontal="center"/>
    </xf>
    <xf numFmtId="0" fontId="50" fillId="0" borderId="24" xfId="0" applyFont="1" applyBorder="1" applyAlignment="1">
      <alignment horizontal="center" vertical="top"/>
    </xf>
    <xf numFmtId="0" fontId="5" fillId="2" borderId="24" xfId="0" applyFont="1" applyFill="1" applyBorder="1" applyProtection="1">
      <alignment vertical="center"/>
      <protection locked="0"/>
    </xf>
    <xf numFmtId="178" fontId="5" fillId="2" borderId="24" xfId="0" applyNumberFormat="1" applyFont="1" applyFill="1" applyBorder="1" applyProtection="1">
      <alignment vertical="center"/>
      <protection locked="0"/>
    </xf>
    <xf numFmtId="0" fontId="5" fillId="2" borderId="24" xfId="0" applyFont="1" applyFill="1" applyBorder="1" applyProtection="1">
      <alignment vertical="center"/>
      <protection locked="0" hidden="1"/>
    </xf>
    <xf numFmtId="0" fontId="5" fillId="2" borderId="47" xfId="0" applyFont="1" applyFill="1" applyBorder="1" applyProtection="1">
      <alignment vertical="center"/>
      <protection locked="0"/>
    </xf>
    <xf numFmtId="0" fontId="56" fillId="0" borderId="0" xfId="0" applyFont="1">
      <alignment vertical="center"/>
    </xf>
    <xf numFmtId="179" fontId="56" fillId="0" borderId="0" xfId="0" applyNumberFormat="1" applyFont="1">
      <alignment vertical="center"/>
    </xf>
    <xf numFmtId="0" fontId="28" fillId="0" borderId="22" xfId="0" applyFont="1" applyBorder="1" applyAlignment="1">
      <alignment horizontal="center"/>
    </xf>
    <xf numFmtId="0" fontId="50" fillId="0" borderId="34" xfId="0" applyFont="1" applyBorder="1" applyAlignment="1">
      <alignment horizontal="center" vertical="top"/>
    </xf>
    <xf numFmtId="0" fontId="0" fillId="0" borderId="46" xfId="0" applyBorder="1">
      <alignment vertical="center"/>
    </xf>
    <xf numFmtId="0" fontId="0" fillId="0" borderId="0" xfId="0" applyAlignment="1">
      <alignment horizontal="left" vertical="center" indent="1"/>
    </xf>
    <xf numFmtId="0" fontId="0" fillId="0" borderId="6" xfId="0" applyBorder="1">
      <alignment vertical="center"/>
    </xf>
    <xf numFmtId="0" fontId="0" fillId="0" borderId="8" xfId="0" applyBorder="1">
      <alignment vertical="center"/>
    </xf>
    <xf numFmtId="0" fontId="0" fillId="0" borderId="25" xfId="0" applyBorder="1">
      <alignment vertical="center"/>
    </xf>
    <xf numFmtId="0" fontId="0" fillId="0" borderId="56" xfId="0" applyBorder="1" applyAlignment="1">
      <alignment horizontal="left" vertical="center" indent="1"/>
    </xf>
    <xf numFmtId="0" fontId="0" fillId="0" borderId="47" xfId="0" applyBorder="1" applyAlignment="1">
      <alignment horizontal="left" vertical="center" indent="1"/>
    </xf>
    <xf numFmtId="0" fontId="0" fillId="0" borderId="46" xfId="0" applyBorder="1" applyAlignment="1">
      <alignment horizontal="left" vertical="center" indent="1"/>
    </xf>
    <xf numFmtId="0" fontId="6" fillId="0" borderId="0" xfId="1" applyAlignment="1" applyProtection="1">
      <alignment vertical="center"/>
    </xf>
    <xf numFmtId="0" fontId="9" fillId="0" borderId="0" xfId="0" applyFont="1" applyAlignment="1" applyProtection="1">
      <alignment horizontal="left" vertical="center" indent="1"/>
      <protection hidden="1"/>
    </xf>
    <xf numFmtId="0" fontId="11" fillId="0" borderId="0" xfId="0" applyFont="1" applyProtection="1">
      <alignment vertical="center"/>
      <protection hidden="1"/>
    </xf>
    <xf numFmtId="0" fontId="53" fillId="0" borderId="10" xfId="0" applyFont="1" applyBorder="1" applyProtection="1">
      <alignment vertical="center"/>
      <protection hidden="1"/>
    </xf>
    <xf numFmtId="0" fontId="53" fillId="0" borderId="11" xfId="0" applyFont="1" applyBorder="1" applyProtection="1">
      <alignment vertical="center"/>
      <protection hidden="1"/>
    </xf>
    <xf numFmtId="0" fontId="53" fillId="0" borderId="0" xfId="0" applyFont="1" applyProtection="1">
      <alignment vertical="center"/>
      <protection hidden="1"/>
    </xf>
    <xf numFmtId="178" fontId="53" fillId="0" borderId="0" xfId="0" applyNumberFormat="1" applyFont="1" applyProtection="1">
      <alignment vertical="center"/>
      <protection hidden="1"/>
    </xf>
    <xf numFmtId="0" fontId="53" fillId="0" borderId="16" xfId="0" applyFont="1" applyBorder="1" applyProtection="1">
      <alignment vertical="center"/>
      <protection hidden="1"/>
    </xf>
    <xf numFmtId="0" fontId="53" fillId="0" borderId="0" xfId="0" applyFont="1" applyAlignment="1" applyProtection="1">
      <alignment horizontal="right" vertical="center"/>
      <protection hidden="1"/>
    </xf>
    <xf numFmtId="0" fontId="53" fillId="0" borderId="28" xfId="0" applyFont="1" applyBorder="1" applyProtection="1">
      <alignment vertical="center"/>
      <protection hidden="1"/>
    </xf>
    <xf numFmtId="0" fontId="53" fillId="0" borderId="48" xfId="0" applyFont="1" applyBorder="1" applyProtection="1">
      <alignment vertical="center"/>
      <protection hidden="1"/>
    </xf>
    <xf numFmtId="0" fontId="53" fillId="0" borderId="5" xfId="0" applyFont="1" applyBorder="1" applyProtection="1">
      <alignment vertical="center"/>
      <protection hidden="1"/>
    </xf>
    <xf numFmtId="0" fontId="11" fillId="0" borderId="0" xfId="0" applyFont="1" applyAlignment="1" applyProtection="1">
      <alignment horizontal="left" vertical="center" indent="1"/>
      <protection hidden="1"/>
    </xf>
    <xf numFmtId="0" fontId="18" fillId="0" borderId="0" xfId="0" applyFont="1" applyAlignment="1" applyProtection="1">
      <alignment horizontal="left" vertical="center" indent="1"/>
      <protection hidden="1"/>
    </xf>
    <xf numFmtId="0" fontId="20" fillId="0" borderId="0" xfId="0" applyFont="1" applyAlignment="1" applyProtection="1">
      <alignment horizontal="left" vertical="center" indent="1"/>
      <protection hidden="1"/>
    </xf>
    <xf numFmtId="0" fontId="54" fillId="0" borderId="0" xfId="0" applyFont="1" applyProtection="1">
      <alignment vertical="center"/>
      <protection hidden="1"/>
    </xf>
    <xf numFmtId="0" fontId="11" fillId="0" borderId="37" xfId="0" applyFont="1" applyBorder="1" applyProtection="1">
      <alignment vertical="center"/>
      <protection hidden="1"/>
    </xf>
    <xf numFmtId="0" fontId="11" fillId="0" borderId="38" xfId="0" applyFont="1" applyBorder="1" applyProtection="1">
      <alignment vertical="center"/>
      <protection hidden="1"/>
    </xf>
    <xf numFmtId="0" fontId="23" fillId="0" borderId="60" xfId="0" applyFont="1" applyBorder="1" applyProtection="1">
      <alignment vertical="center"/>
      <protection hidden="1"/>
    </xf>
    <xf numFmtId="0" fontId="53" fillId="0" borderId="38" xfId="0" applyFont="1" applyBorder="1" applyProtection="1">
      <alignment vertical="center"/>
      <protection hidden="1"/>
    </xf>
    <xf numFmtId="0" fontId="53" fillId="0" borderId="40" xfId="0" applyFont="1" applyBorder="1" applyProtection="1">
      <alignment vertical="center"/>
      <protection hidden="1"/>
    </xf>
    <xf numFmtId="0" fontId="53" fillId="0" borderId="42" xfId="0" applyFont="1" applyBorder="1" applyProtection="1">
      <alignment vertical="center"/>
      <protection hidden="1"/>
    </xf>
    <xf numFmtId="0" fontId="53" fillId="0" borderId="7" xfId="0" applyFont="1" applyBorder="1" applyProtection="1">
      <alignment vertical="center"/>
      <protection hidden="1"/>
    </xf>
    <xf numFmtId="0" fontId="55" fillId="0" borderId="0" xfId="0" applyFont="1" applyAlignment="1" applyProtection="1">
      <alignment horizontal="left" vertical="center"/>
      <protection hidden="1"/>
    </xf>
    <xf numFmtId="0" fontId="53" fillId="0" borderId="27" xfId="0" applyFont="1" applyBorder="1" applyProtection="1">
      <alignment vertical="center"/>
      <protection hidden="1"/>
    </xf>
    <xf numFmtId="0" fontId="53" fillId="0" borderId="59" xfId="0" applyFont="1" applyBorder="1" applyProtection="1">
      <alignment vertical="center"/>
      <protection hidden="1"/>
    </xf>
    <xf numFmtId="0" fontId="53" fillId="0" borderId="0" xfId="0" applyFont="1" applyAlignment="1" applyProtection="1">
      <alignment horizontal="left" vertical="center"/>
      <protection hidden="1"/>
    </xf>
    <xf numFmtId="0" fontId="11" fillId="0" borderId="38" xfId="0" applyFont="1" applyBorder="1" applyAlignment="1" applyProtection="1">
      <alignment horizontal="center" vertical="center"/>
      <protection hidden="1"/>
    </xf>
    <xf numFmtId="0" fontId="11" fillId="0" borderId="40"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5" fillId="0" borderId="0" xfId="0" applyFont="1" applyProtection="1">
      <alignment vertical="center"/>
      <protection hidden="1"/>
    </xf>
    <xf numFmtId="0" fontId="32" fillId="0" borderId="0" xfId="0" applyFont="1" applyProtection="1">
      <alignment vertical="center"/>
      <protection hidden="1"/>
    </xf>
    <xf numFmtId="0" fontId="5" fillId="0" borderId="0" xfId="0" applyFont="1" applyAlignment="1" applyProtection="1">
      <alignment horizontal="center" vertical="center"/>
      <protection hidden="1"/>
    </xf>
    <xf numFmtId="0" fontId="7" fillId="0" borderId="0" xfId="1" applyFont="1" applyAlignment="1" applyProtection="1">
      <alignment vertical="center"/>
      <protection hidden="1"/>
    </xf>
    <xf numFmtId="0" fontId="7" fillId="0" borderId="0" xfId="1" applyFont="1" applyAlignment="1" applyProtection="1">
      <alignment horizontal="center" vertical="center"/>
      <protection hidden="1"/>
    </xf>
    <xf numFmtId="0" fontId="5" fillId="2" borderId="56" xfId="0" applyFont="1" applyFill="1" applyBorder="1" applyProtection="1">
      <alignment vertical="center"/>
      <protection hidden="1"/>
    </xf>
    <xf numFmtId="0" fontId="5" fillId="2" borderId="0" xfId="0" applyFont="1" applyFill="1" applyProtection="1">
      <alignment vertical="center"/>
      <protection hidden="1"/>
    </xf>
    <xf numFmtId="0" fontId="5" fillId="2" borderId="1" xfId="0" applyFont="1" applyFill="1" applyBorder="1" applyProtection="1">
      <alignment vertical="center"/>
      <protection hidden="1"/>
    </xf>
    <xf numFmtId="0" fontId="5" fillId="2" borderId="2" xfId="0" applyFont="1" applyFill="1" applyBorder="1" applyProtection="1">
      <alignment vertical="center"/>
      <protection hidden="1"/>
    </xf>
    <xf numFmtId="14" fontId="5" fillId="2" borderId="3" xfId="0" applyNumberFormat="1" applyFont="1" applyFill="1" applyBorder="1" applyProtection="1">
      <alignment vertical="center"/>
      <protection hidden="1"/>
    </xf>
    <xf numFmtId="14" fontId="5" fillId="2" borderId="0" xfId="0" applyNumberFormat="1" applyFont="1" applyFill="1" applyProtection="1">
      <alignment vertical="center"/>
      <protection hidden="1"/>
    </xf>
    <xf numFmtId="0" fontId="39" fillId="0" borderId="0" xfId="0" applyFont="1" applyProtection="1">
      <alignment vertical="center"/>
      <protection hidden="1"/>
    </xf>
    <xf numFmtId="0" fontId="8" fillId="0" borderId="0" xfId="0" applyFont="1" applyAlignment="1" applyProtection="1">
      <alignment horizontal="left" vertical="center" indent="1"/>
      <protection hidden="1"/>
    </xf>
    <xf numFmtId="0" fontId="9" fillId="0" borderId="0" xfId="0" applyFont="1" applyProtection="1">
      <alignment vertical="center"/>
      <protection hidden="1"/>
    </xf>
    <xf numFmtId="0" fontId="10" fillId="0" borderId="0" xfId="0" applyFont="1" applyAlignment="1" applyProtection="1">
      <alignment horizontal="right" vertical="center"/>
      <protection hidden="1"/>
    </xf>
    <xf numFmtId="0" fontId="10" fillId="0" borderId="0" xfId="0" quotePrefix="1" applyFont="1" applyProtection="1">
      <alignment vertical="center"/>
      <protection hidden="1"/>
    </xf>
    <xf numFmtId="0" fontId="5" fillId="0" borderId="1" xfId="0" applyFont="1" applyBorder="1" applyProtection="1">
      <alignment vertical="center"/>
      <protection hidden="1"/>
    </xf>
    <xf numFmtId="0" fontId="5" fillId="0" borderId="2" xfId="0" applyFont="1" applyBorder="1" applyProtection="1">
      <alignment vertical="center"/>
      <protection hidden="1"/>
    </xf>
    <xf numFmtId="0" fontId="5" fillId="7" borderId="3" xfId="0" applyFont="1" applyFill="1" applyBorder="1" applyProtection="1">
      <alignment vertical="center"/>
      <protection hidden="1"/>
    </xf>
    <xf numFmtId="0" fontId="13" fillId="0" borderId="0" xfId="0" applyFont="1" applyProtection="1">
      <alignment vertical="center"/>
      <protection hidden="1"/>
    </xf>
    <xf numFmtId="0" fontId="5" fillId="3" borderId="4" xfId="0" applyFont="1" applyFill="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3" borderId="5" xfId="0" applyFont="1" applyFill="1" applyBorder="1" applyProtection="1">
      <alignment vertical="center"/>
      <protection hidden="1"/>
    </xf>
    <xf numFmtId="0" fontId="5" fillId="0" borderId="5" xfId="0" applyFont="1" applyBorder="1" applyProtection="1">
      <alignment vertical="center"/>
      <protection hidden="1"/>
    </xf>
    <xf numFmtId="0" fontId="11" fillId="2" borderId="56" xfId="0" applyFont="1" applyFill="1" applyBorder="1" applyProtection="1">
      <alignment vertical="center"/>
      <protection hidden="1"/>
    </xf>
    <xf numFmtId="0" fontId="11" fillId="2" borderId="0" xfId="0" applyFont="1" applyFill="1" applyProtection="1">
      <alignment vertical="center"/>
      <protection hidden="1"/>
    </xf>
    <xf numFmtId="0" fontId="11" fillId="0" borderId="7" xfId="0" applyFont="1" applyBorder="1" applyProtection="1">
      <alignment vertical="center"/>
      <protection hidden="1"/>
    </xf>
    <xf numFmtId="0" fontId="11" fillId="7" borderId="8" xfId="0" applyFont="1" applyFill="1" applyBorder="1" applyProtection="1">
      <alignment vertical="center"/>
      <protection hidden="1"/>
    </xf>
    <xf numFmtId="0" fontId="5" fillId="6" borderId="27" xfId="0" applyFont="1" applyFill="1" applyBorder="1" applyAlignment="1" applyProtection="1">
      <alignment horizontal="center" vertical="center"/>
      <protection hidden="1"/>
    </xf>
    <xf numFmtId="0" fontId="11" fillId="0" borderId="28" xfId="0" applyFont="1" applyBorder="1" applyAlignment="1" applyProtection="1">
      <alignment horizontal="center" vertical="center"/>
      <protection hidden="1"/>
    </xf>
    <xf numFmtId="0" fontId="11" fillId="6" borderId="28" xfId="0" applyFont="1" applyFill="1" applyBorder="1" applyProtection="1">
      <alignment vertical="center"/>
      <protection hidden="1"/>
    </xf>
    <xf numFmtId="0" fontId="11" fillId="0" borderId="28" xfId="0" applyFont="1" applyBorder="1" applyProtection="1">
      <alignment vertical="center"/>
      <protection hidden="1"/>
    </xf>
    <xf numFmtId="0" fontId="17" fillId="0" borderId="0" xfId="0" applyFont="1" applyProtection="1">
      <alignment vertical="center"/>
      <protection hidden="1"/>
    </xf>
    <xf numFmtId="0" fontId="6" fillId="0" borderId="0" xfId="1" applyFill="1" applyAlignment="1" applyProtection="1">
      <alignment vertical="center"/>
      <protection hidden="1"/>
    </xf>
    <xf numFmtId="14" fontId="11" fillId="2" borderId="0" xfId="0" applyNumberFormat="1" applyFont="1" applyFill="1" applyProtection="1">
      <alignment vertical="center"/>
      <protection hidden="1"/>
    </xf>
    <xf numFmtId="0" fontId="11" fillId="3" borderId="0" xfId="0" applyFont="1" applyFill="1" applyProtection="1">
      <alignment vertical="center"/>
      <protection hidden="1"/>
    </xf>
    <xf numFmtId="0" fontId="11" fillId="5" borderId="0" xfId="0" applyFont="1" applyFill="1" applyProtection="1">
      <alignment vertical="center"/>
      <protection hidden="1"/>
    </xf>
    <xf numFmtId="0" fontId="12" fillId="0" borderId="0" xfId="0" applyFont="1" applyProtection="1">
      <alignment vertical="center"/>
      <protection hidden="1"/>
    </xf>
    <xf numFmtId="0" fontId="11" fillId="0" borderId="27" xfId="0" applyFont="1" applyBorder="1" applyProtection="1">
      <alignment vertical="center"/>
      <protection hidden="1"/>
    </xf>
    <xf numFmtId="0" fontId="11" fillId="0" borderId="25" xfId="0" applyFont="1" applyBorder="1" applyProtection="1">
      <alignment vertical="center"/>
      <protection hidden="1"/>
    </xf>
    <xf numFmtId="14" fontId="11" fillId="0" borderId="0" xfId="0" applyNumberFormat="1" applyFont="1" applyAlignment="1" applyProtection="1">
      <alignment horizontal="center" vertical="center"/>
      <protection hidden="1"/>
    </xf>
    <xf numFmtId="0" fontId="11" fillId="0" borderId="4" xfId="0" applyFont="1" applyBorder="1" applyProtection="1">
      <alignment vertical="center"/>
      <protection hidden="1"/>
    </xf>
    <xf numFmtId="0" fontId="11" fillId="0" borderId="5" xfId="0" applyFont="1" applyBorder="1" applyProtection="1">
      <alignment vertical="center"/>
      <protection hidden="1"/>
    </xf>
    <xf numFmtId="0" fontId="11" fillId="6" borderId="6" xfId="0" applyFont="1" applyFill="1" applyBorder="1" applyProtection="1">
      <alignment vertical="center"/>
      <protection hidden="1"/>
    </xf>
    <xf numFmtId="0" fontId="11" fillId="0" borderId="0" xfId="0" applyFont="1" applyAlignment="1" applyProtection="1">
      <alignment horizontal="left" vertical="center"/>
      <protection hidden="1"/>
    </xf>
    <xf numFmtId="0" fontId="11" fillId="6" borderId="8" xfId="0" applyFont="1" applyFill="1" applyBorder="1" applyProtection="1">
      <alignment vertical="center"/>
      <protection hidden="1"/>
    </xf>
    <xf numFmtId="0" fontId="11" fillId="3" borderId="24" xfId="0" applyFont="1" applyFill="1" applyBorder="1" applyAlignment="1" applyProtection="1">
      <alignment horizontal="center" vertical="center"/>
      <protection hidden="1"/>
    </xf>
    <xf numFmtId="0" fontId="26" fillId="3" borderId="24" xfId="0" applyFont="1" applyFill="1" applyBorder="1" applyAlignment="1" applyProtection="1">
      <alignment horizontal="center" vertical="center"/>
      <protection hidden="1"/>
    </xf>
    <xf numFmtId="0" fontId="14" fillId="0" borderId="0" xfId="0" applyFont="1" applyAlignment="1" applyProtection="1">
      <alignment horizontal="left" vertical="center"/>
      <protection hidden="1"/>
    </xf>
    <xf numFmtId="0" fontId="11" fillId="6" borderId="24" xfId="0" applyFont="1" applyFill="1" applyBorder="1" applyAlignment="1" applyProtection="1">
      <alignment horizontal="center" vertical="center"/>
      <protection hidden="1"/>
    </xf>
    <xf numFmtId="0" fontId="11" fillId="0" borderId="0" xfId="0" applyFont="1" applyAlignment="1" applyProtection="1">
      <alignment horizontal="right" vertical="center"/>
      <protection hidden="1"/>
    </xf>
    <xf numFmtId="0" fontId="11" fillId="6" borderId="25" xfId="0" applyFont="1" applyFill="1" applyBorder="1" applyProtection="1">
      <alignment vertical="center"/>
      <protection hidden="1"/>
    </xf>
    <xf numFmtId="0" fontId="11" fillId="5" borderId="24" xfId="0" applyFont="1" applyFill="1" applyBorder="1" applyAlignment="1" applyProtection="1">
      <alignment horizontal="center" vertical="center"/>
      <protection hidden="1"/>
    </xf>
    <xf numFmtId="0" fontId="11" fillId="3" borderId="6" xfId="0" applyFont="1" applyFill="1" applyBorder="1" applyProtection="1">
      <alignment vertical="center"/>
      <protection hidden="1"/>
    </xf>
    <xf numFmtId="0" fontId="47" fillId="0" borderId="0" xfId="0" applyFont="1" applyProtection="1">
      <alignment vertical="center"/>
      <protection hidden="1"/>
    </xf>
    <xf numFmtId="0" fontId="11" fillId="3" borderId="8" xfId="0" applyFont="1" applyFill="1" applyBorder="1" applyProtection="1">
      <alignment vertical="center"/>
      <protection hidden="1"/>
    </xf>
    <xf numFmtId="0" fontId="11" fillId="0" borderId="1" xfId="0" applyFont="1" applyBorder="1" applyProtection="1">
      <alignment vertical="center"/>
      <protection hidden="1"/>
    </xf>
    <xf numFmtId="0" fontId="11" fillId="0" borderId="2" xfId="0" applyFont="1" applyBorder="1" applyAlignment="1" applyProtection="1">
      <alignment horizontal="center" vertical="center"/>
      <protection hidden="1"/>
    </xf>
    <xf numFmtId="0" fontId="11" fillId="3" borderId="3" xfId="0" applyFont="1" applyFill="1" applyBorder="1" applyAlignment="1" applyProtection="1">
      <alignment horizontal="center" vertical="center"/>
      <protection hidden="1"/>
    </xf>
    <xf numFmtId="0" fontId="11" fillId="3" borderId="25" xfId="0" applyFont="1" applyFill="1" applyBorder="1" applyProtection="1">
      <alignment vertical="center"/>
      <protection hidden="1"/>
    </xf>
    <xf numFmtId="0" fontId="11" fillId="5" borderId="6" xfId="0" applyFont="1" applyFill="1" applyBorder="1" applyProtection="1">
      <alignment vertical="center"/>
      <protection hidden="1"/>
    </xf>
    <xf numFmtId="0" fontId="11" fillId="6" borderId="28" xfId="0" applyFont="1" applyFill="1" applyBorder="1" applyAlignment="1" applyProtection="1">
      <alignment horizontal="center" vertical="center"/>
      <protection hidden="1"/>
    </xf>
    <xf numFmtId="0" fontId="11" fillId="0" borderId="25" xfId="0" applyFont="1" applyBorder="1" applyAlignment="1" applyProtection="1">
      <alignment horizontal="center" vertical="center"/>
      <protection hidden="1"/>
    </xf>
    <xf numFmtId="0" fontId="11" fillId="5" borderId="8" xfId="0" applyFont="1" applyFill="1" applyBorder="1" applyProtection="1">
      <alignment vertical="center"/>
      <protection hidden="1"/>
    </xf>
    <xf numFmtId="0" fontId="11" fillId="2" borderId="0" xfId="0" applyFont="1" applyFill="1" applyAlignment="1" applyProtection="1">
      <alignment horizontal="left" vertical="center"/>
      <protection hidden="1"/>
    </xf>
    <xf numFmtId="0" fontId="11" fillId="6" borderId="0" xfId="0" applyFont="1" applyFill="1" applyAlignment="1" applyProtection="1">
      <alignment horizontal="left" vertical="center"/>
      <protection hidden="1"/>
    </xf>
    <xf numFmtId="0" fontId="11" fillId="5" borderId="25" xfId="0" applyFont="1" applyFill="1" applyBorder="1" applyProtection="1">
      <alignment vertical="center"/>
      <protection hidden="1"/>
    </xf>
    <xf numFmtId="0" fontId="11" fillId="5" borderId="0" xfId="0" applyFont="1" applyFill="1" applyAlignment="1" applyProtection="1">
      <alignment horizontal="left" vertical="center"/>
      <protection hidden="1"/>
    </xf>
    <xf numFmtId="0" fontId="48" fillId="0" borderId="0" xfId="0" applyFont="1" applyAlignment="1" applyProtection="1">
      <alignment horizontal="left" vertical="center" indent="1"/>
      <protection hidden="1"/>
    </xf>
    <xf numFmtId="0" fontId="49" fillId="0" borderId="0" xfId="0" applyFont="1" applyProtection="1">
      <alignment vertical="center"/>
      <protection hidden="1"/>
    </xf>
    <xf numFmtId="0" fontId="48" fillId="0" borderId="0" xfId="0" applyFont="1" applyProtection="1">
      <alignment vertical="center"/>
      <protection hidden="1"/>
    </xf>
    <xf numFmtId="0" fontId="15" fillId="0" borderId="0" xfId="1" applyFont="1" applyAlignment="1" applyProtection="1">
      <alignment vertical="center"/>
      <protection hidden="1"/>
    </xf>
    <xf numFmtId="0" fontId="16" fillId="0" borderId="0" xfId="1" applyFont="1" applyAlignment="1" applyProtection="1">
      <alignment vertical="center"/>
      <protection hidden="1"/>
    </xf>
    <xf numFmtId="0" fontId="5" fillId="0" borderId="0" xfId="0" applyFont="1" applyAlignment="1" applyProtection="1">
      <alignment horizontal="center" vertical="top" wrapText="1"/>
      <protection hidden="1"/>
    </xf>
    <xf numFmtId="0" fontId="5" fillId="0" borderId="0" xfId="0" applyFont="1" applyAlignment="1" applyProtection="1">
      <alignment vertical="top" wrapText="1"/>
      <protection hidden="1"/>
    </xf>
    <xf numFmtId="0" fontId="5" fillId="0" borderId="9" xfId="0" applyFont="1" applyBorder="1" applyProtection="1">
      <alignment vertical="center"/>
      <protection hidden="1"/>
    </xf>
    <xf numFmtId="0" fontId="5" fillId="0" borderId="10" xfId="0" applyFont="1" applyBorder="1" applyProtection="1">
      <alignment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Protection="1">
      <alignment vertical="center"/>
      <protection hidden="1"/>
    </xf>
    <xf numFmtId="0" fontId="11" fillId="0" borderId="15" xfId="0" applyFont="1" applyBorder="1" applyProtection="1">
      <alignment vertical="center"/>
      <protection hidden="1"/>
    </xf>
    <xf numFmtId="0" fontId="11" fillId="0" borderId="16" xfId="0" applyFont="1" applyBorder="1" applyProtection="1">
      <alignment vertical="center"/>
      <protection hidden="1"/>
    </xf>
    <xf numFmtId="0" fontId="5" fillId="0" borderId="0" xfId="0" applyFont="1" applyAlignment="1" applyProtection="1">
      <alignment horizontal="left" vertical="center" indent="1"/>
      <protection hidden="1"/>
    </xf>
    <xf numFmtId="0" fontId="11" fillId="0" borderId="12" xfId="0" applyFont="1" applyBorder="1" applyProtection="1">
      <alignment vertical="center"/>
      <protection hidden="1"/>
    </xf>
    <xf numFmtId="0" fontId="5" fillId="0" borderId="15" xfId="0" applyFont="1" applyBorder="1" applyProtection="1">
      <alignment vertical="center"/>
      <protection hidden="1"/>
    </xf>
    <xf numFmtId="0" fontId="5" fillId="0" borderId="16" xfId="0" applyFont="1" applyBorder="1" applyProtection="1">
      <alignment vertical="center"/>
      <protection hidden="1"/>
    </xf>
    <xf numFmtId="0" fontId="18" fillId="0" borderId="20" xfId="0" applyFont="1" applyBorder="1" applyProtection="1">
      <alignment vertical="center"/>
      <protection hidden="1"/>
    </xf>
    <xf numFmtId="0" fontId="19" fillId="0" borderId="21" xfId="0" applyFont="1" applyBorder="1" applyProtection="1">
      <alignment vertical="center"/>
      <protection hidden="1"/>
    </xf>
    <xf numFmtId="0" fontId="19" fillId="0" borderId="0" xfId="0" applyFont="1" applyProtection="1">
      <alignment vertical="center"/>
      <protection hidden="1"/>
    </xf>
    <xf numFmtId="0" fontId="11" fillId="0" borderId="0" xfId="0" applyFont="1" applyAlignment="1" applyProtection="1">
      <alignment horizontal="center" vertical="center" shrinkToFit="1"/>
      <protection hidden="1"/>
    </xf>
    <xf numFmtId="0" fontId="11" fillId="2" borderId="9" xfId="0" applyFont="1" applyFill="1" applyBorder="1" applyProtection="1">
      <alignment vertical="center"/>
      <protection hidden="1"/>
    </xf>
    <xf numFmtId="0" fontId="11" fillId="2" borderId="57" xfId="0" applyFont="1" applyFill="1" applyBorder="1" applyProtection="1">
      <alignment vertical="center"/>
      <protection hidden="1"/>
    </xf>
    <xf numFmtId="0" fontId="11" fillId="2" borderId="10" xfId="0" applyFont="1" applyFill="1" applyBorder="1" applyProtection="1">
      <alignment vertical="center"/>
      <protection hidden="1"/>
    </xf>
    <xf numFmtId="0" fontId="11" fillId="2" borderId="11" xfId="0" applyFont="1" applyFill="1" applyBorder="1" applyProtection="1">
      <alignment vertical="center"/>
      <protection hidden="1"/>
    </xf>
    <xf numFmtId="0" fontId="18" fillId="0" borderId="2" xfId="0" applyFont="1" applyBorder="1" applyProtection="1">
      <alignment vertical="center"/>
      <protection hidden="1"/>
    </xf>
    <xf numFmtId="0" fontId="19" fillId="0" borderId="25" xfId="0" applyFont="1" applyBorder="1" applyProtection="1">
      <alignment vertical="center"/>
      <protection hidden="1"/>
    </xf>
    <xf numFmtId="176" fontId="11" fillId="0" borderId="0" xfId="0" applyNumberFormat="1" applyFont="1" applyAlignment="1" applyProtection="1">
      <alignment horizontal="center" vertical="center" shrinkToFit="1"/>
      <protection hidden="1"/>
    </xf>
    <xf numFmtId="0" fontId="11" fillId="2" borderId="15" xfId="0" applyFont="1" applyFill="1" applyBorder="1" applyProtection="1">
      <alignment vertical="center"/>
      <protection hidden="1"/>
    </xf>
    <xf numFmtId="0" fontId="11" fillId="2" borderId="16" xfId="0" applyFont="1" applyFill="1" applyBorder="1" applyProtection="1">
      <alignment vertical="center"/>
      <protection hidden="1"/>
    </xf>
    <xf numFmtId="0" fontId="28" fillId="0" borderId="17" xfId="0" applyFont="1" applyBorder="1" applyAlignment="1" applyProtection="1">
      <alignment horizontal="center" vertical="top"/>
      <protection hidden="1"/>
    </xf>
    <xf numFmtId="0" fontId="28" fillId="0" borderId="18" xfId="0" applyFont="1" applyBorder="1" applyAlignment="1" applyProtection="1">
      <alignment horizontal="center" vertical="top"/>
      <protection hidden="1"/>
    </xf>
    <xf numFmtId="0" fontId="28" fillId="0" borderId="22" xfId="0" applyFont="1" applyBorder="1" applyAlignment="1" applyProtection="1">
      <alignment horizontal="center" vertical="top"/>
      <protection hidden="1"/>
    </xf>
    <xf numFmtId="0" fontId="19" fillId="0" borderId="3" xfId="0" applyFont="1" applyBorder="1" applyProtection="1">
      <alignment vertical="center"/>
      <protection hidden="1"/>
    </xf>
    <xf numFmtId="0" fontId="28" fillId="0" borderId="23" xfId="0" applyFont="1" applyBorder="1" applyAlignment="1" applyProtection="1">
      <alignment horizontal="center" vertical="top"/>
      <protection hidden="1"/>
    </xf>
    <xf numFmtId="0" fontId="28" fillId="0" borderId="24" xfId="0" applyFont="1" applyBorder="1" applyAlignment="1" applyProtection="1">
      <alignment horizontal="center" vertical="top"/>
      <protection hidden="1"/>
    </xf>
    <xf numFmtId="0" fontId="28" fillId="0" borderId="34" xfId="0" applyFont="1" applyBorder="1" applyAlignment="1" applyProtection="1">
      <alignment horizontal="center" vertical="top"/>
      <protection hidden="1"/>
    </xf>
    <xf numFmtId="49" fontId="11" fillId="0" borderId="0" xfId="0" applyNumberFormat="1" applyFont="1" applyAlignment="1" applyProtection="1">
      <alignment horizontal="center" vertical="center" shrinkToFit="1"/>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11" fillId="2" borderId="49" xfId="0" applyFont="1" applyFill="1" applyBorder="1" applyProtection="1">
      <alignment vertical="center"/>
      <protection hidden="1"/>
    </xf>
    <xf numFmtId="0" fontId="11" fillId="2" borderId="47" xfId="0" applyFont="1" applyFill="1" applyBorder="1" applyProtection="1">
      <alignment vertical="center"/>
      <protection hidden="1"/>
    </xf>
    <xf numFmtId="0" fontId="0" fillId="3" borderId="0" xfId="0" applyFill="1" applyAlignment="1" applyProtection="1">
      <alignment horizontal="center" vertical="center"/>
      <protection hidden="1"/>
    </xf>
    <xf numFmtId="0" fontId="18" fillId="0" borderId="30" xfId="0" applyFont="1" applyBorder="1" applyProtection="1">
      <alignment vertical="center"/>
      <protection hidden="1"/>
    </xf>
    <xf numFmtId="0" fontId="19" fillId="0" borderId="31" xfId="0" applyFont="1" applyBorder="1" applyProtection="1">
      <alignment vertical="center"/>
      <protection hidden="1"/>
    </xf>
    <xf numFmtId="0" fontId="11" fillId="0" borderId="0" xfId="0" applyFont="1" applyAlignment="1" applyProtection="1">
      <alignment horizontal="center" shrinkToFit="1"/>
      <protection hidden="1"/>
    </xf>
    <xf numFmtId="0" fontId="11" fillId="2" borderId="53" xfId="0" applyFont="1" applyFill="1" applyBorder="1" applyProtection="1">
      <alignment vertical="center"/>
      <protection hidden="1"/>
    </xf>
    <xf numFmtId="0" fontId="18" fillId="0" borderId="0" xfId="0" applyFont="1" applyProtection="1">
      <alignment vertical="center"/>
      <protection hidden="1"/>
    </xf>
    <xf numFmtId="0" fontId="11" fillId="2" borderId="52" xfId="0" applyFont="1" applyFill="1" applyBorder="1" applyProtection="1">
      <alignment vertical="center"/>
      <protection hidden="1"/>
    </xf>
    <xf numFmtId="177" fontId="11" fillId="0" borderId="0" xfId="0" applyNumberFormat="1" applyFont="1" applyProtection="1">
      <alignment vertical="center"/>
      <protection hidden="1"/>
    </xf>
    <xf numFmtId="0" fontId="11" fillId="2" borderId="54" xfId="0" applyFont="1" applyFill="1" applyBorder="1" applyProtection="1">
      <alignment vertical="center"/>
      <protection hidden="1"/>
    </xf>
    <xf numFmtId="0" fontId="11" fillId="2" borderId="46" xfId="0" applyFont="1" applyFill="1" applyBorder="1" applyProtection="1">
      <alignment vertical="center"/>
      <protection hidden="1"/>
    </xf>
    <xf numFmtId="0" fontId="18" fillId="0" borderId="28" xfId="0" applyFont="1" applyBorder="1" applyProtection="1">
      <alignment vertical="center"/>
      <protection hidden="1"/>
    </xf>
    <xf numFmtId="0" fontId="11" fillId="0" borderId="40" xfId="0" applyFont="1" applyBorder="1" applyProtection="1">
      <alignment vertical="center"/>
      <protection hidden="1"/>
    </xf>
    <xf numFmtId="0" fontId="18" fillId="0" borderId="5" xfId="0" applyFont="1" applyBorder="1" applyProtection="1">
      <alignment vertical="center"/>
      <protection hidden="1"/>
    </xf>
    <xf numFmtId="0" fontId="19" fillId="0" borderId="6" xfId="0" applyFont="1" applyBorder="1" applyProtection="1">
      <alignment vertical="center"/>
      <protection hidden="1"/>
    </xf>
    <xf numFmtId="0" fontId="11" fillId="0" borderId="35" xfId="0" applyFont="1" applyBorder="1" applyAlignment="1" applyProtection="1">
      <alignment horizontal="left" vertical="center"/>
      <protection hidden="1"/>
    </xf>
    <xf numFmtId="0" fontId="11" fillId="0" borderId="2" xfId="0" applyFont="1" applyBorder="1" applyAlignment="1" applyProtection="1">
      <alignment horizontal="left" vertical="center"/>
      <protection hidden="1"/>
    </xf>
    <xf numFmtId="0" fontId="57" fillId="0" borderId="8" xfId="0" applyFont="1" applyBorder="1" applyAlignment="1" applyProtection="1">
      <alignment horizontal="center" vertical="center"/>
      <protection hidden="1"/>
    </xf>
    <xf numFmtId="0" fontId="34" fillId="0" borderId="0" xfId="0" applyFont="1" applyProtection="1">
      <alignment vertical="center"/>
      <protection hidden="1"/>
    </xf>
    <xf numFmtId="0" fontId="11" fillId="0" borderId="35" xfId="0" applyFont="1" applyBorder="1" applyProtection="1">
      <alignment vertical="center"/>
      <protection hidden="1"/>
    </xf>
    <xf numFmtId="0" fontId="11" fillId="0" borderId="2" xfId="0" applyFont="1" applyBorder="1" applyProtection="1">
      <alignment vertical="center"/>
      <protection hidden="1"/>
    </xf>
    <xf numFmtId="0" fontId="11" fillId="2" borderId="23" xfId="0" applyFont="1" applyFill="1" applyBorder="1" applyProtection="1">
      <alignment vertical="center"/>
      <protection hidden="1"/>
    </xf>
    <xf numFmtId="0" fontId="11" fillId="2" borderId="24" xfId="0" applyFont="1" applyFill="1" applyBorder="1" applyProtection="1">
      <alignment vertical="center"/>
      <protection hidden="1"/>
    </xf>
    <xf numFmtId="178" fontId="11" fillId="0" borderId="0" xfId="0" applyNumberFormat="1" applyFont="1" applyProtection="1">
      <alignment vertical="center"/>
      <protection hidden="1"/>
    </xf>
    <xf numFmtId="177" fontId="11" fillId="0" borderId="0" xfId="0" applyNumberFormat="1"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7" fillId="0" borderId="0" xfId="0" applyFont="1" applyProtection="1">
      <alignment vertical="center"/>
      <protection hidden="1"/>
    </xf>
    <xf numFmtId="0" fontId="21" fillId="0" borderId="0" xfId="0" applyFont="1" applyProtection="1">
      <alignment vertical="center"/>
      <protection hidden="1"/>
    </xf>
    <xf numFmtId="0" fontId="21" fillId="0" borderId="0" xfId="0" applyFont="1" applyAlignment="1" applyProtection="1">
      <alignment vertical="top" wrapText="1"/>
      <protection hidden="1"/>
    </xf>
    <xf numFmtId="0" fontId="11" fillId="2" borderId="2" xfId="0" applyFont="1" applyFill="1" applyBorder="1" applyProtection="1">
      <alignment vertical="center"/>
      <protection hidden="1"/>
    </xf>
    <xf numFmtId="0" fontId="11" fillId="2" borderId="3" xfId="0" applyFont="1" applyFill="1" applyBorder="1" applyProtection="1">
      <alignment vertical="center"/>
      <protection hidden="1"/>
    </xf>
    <xf numFmtId="0" fontId="11" fillId="2" borderId="35" xfId="0" applyFont="1" applyFill="1" applyBorder="1" applyProtection="1">
      <alignment vertical="center"/>
      <protection hidden="1"/>
    </xf>
    <xf numFmtId="178" fontId="11" fillId="0" borderId="0" xfId="0" applyNumberFormat="1" applyFont="1" applyAlignment="1" applyProtection="1">
      <alignment horizontal="center" vertical="center"/>
      <protection hidden="1"/>
    </xf>
    <xf numFmtId="0" fontId="11" fillId="0" borderId="0" xfId="0" applyFont="1" applyAlignment="1" applyProtection="1">
      <alignment vertical="center" wrapText="1"/>
      <protection hidden="1"/>
    </xf>
    <xf numFmtId="0" fontId="11" fillId="4" borderId="29" xfId="0" applyFont="1" applyFill="1" applyBorder="1" applyProtection="1">
      <alignment vertical="center"/>
      <protection hidden="1"/>
    </xf>
    <xf numFmtId="0" fontId="18" fillId="4" borderId="30" xfId="0" applyFont="1" applyFill="1" applyBorder="1" applyProtection="1">
      <alignment vertical="center"/>
      <protection hidden="1"/>
    </xf>
    <xf numFmtId="0" fontId="21" fillId="0" borderId="0" xfId="0" applyFont="1" applyAlignment="1" applyProtection="1">
      <alignment horizontal="center" vertical="center"/>
      <protection hidden="1"/>
    </xf>
    <xf numFmtId="0" fontId="21" fillId="0" borderId="0" xfId="0" applyFont="1" applyAlignment="1" applyProtection="1">
      <alignment horizontal="center" vertical="top" wrapText="1"/>
      <protection hidden="1"/>
    </xf>
    <xf numFmtId="178" fontId="5" fillId="0" borderId="0" xfId="0" applyNumberFormat="1" applyFont="1" applyProtection="1">
      <alignment vertical="center"/>
      <protection hidden="1"/>
    </xf>
    <xf numFmtId="0" fontId="11" fillId="2" borderId="4" xfId="0" applyFont="1" applyFill="1" applyBorder="1" applyProtection="1">
      <alignment vertical="center"/>
      <protection hidden="1"/>
    </xf>
    <xf numFmtId="0" fontId="11" fillId="2" borderId="5" xfId="0" applyFont="1" applyFill="1" applyBorder="1" applyProtection="1">
      <alignment vertical="center"/>
      <protection hidden="1"/>
    </xf>
    <xf numFmtId="0" fontId="11" fillId="2" borderId="6" xfId="0" applyFont="1" applyFill="1" applyBorder="1" applyProtection="1">
      <alignment vertical="center"/>
      <protection hidden="1"/>
    </xf>
    <xf numFmtId="0" fontId="11" fillId="2" borderId="1" xfId="0" applyFont="1" applyFill="1" applyBorder="1" applyProtection="1">
      <alignment vertical="center"/>
      <protection hidden="1"/>
    </xf>
    <xf numFmtId="0" fontId="21" fillId="0" borderId="0" xfId="0" applyFont="1" applyAlignment="1" applyProtection="1">
      <alignment vertical="center" wrapText="1"/>
      <protection hidden="1"/>
    </xf>
    <xf numFmtId="0" fontId="11" fillId="2" borderId="27" xfId="0" applyFont="1" applyFill="1" applyBorder="1" applyProtection="1">
      <alignment vertical="center"/>
      <protection hidden="1"/>
    </xf>
    <xf numFmtId="0" fontId="11" fillId="2" borderId="28" xfId="0" applyFont="1" applyFill="1" applyBorder="1" applyProtection="1">
      <alignment vertical="center"/>
      <protection hidden="1"/>
    </xf>
    <xf numFmtId="0" fontId="11" fillId="2" borderId="25" xfId="0" applyFont="1" applyFill="1" applyBorder="1" applyProtection="1">
      <alignment vertical="center"/>
      <protection hidden="1"/>
    </xf>
    <xf numFmtId="0" fontId="11" fillId="2" borderId="7" xfId="0" applyFont="1" applyFill="1" applyBorder="1" applyProtection="1">
      <alignment vertical="center"/>
      <protection hidden="1"/>
    </xf>
    <xf numFmtId="0" fontId="11" fillId="2" borderId="37" xfId="0" applyFont="1" applyFill="1" applyBorder="1" applyProtection="1">
      <alignment vertical="center"/>
      <protection hidden="1"/>
    </xf>
    <xf numFmtId="0" fontId="11" fillId="2" borderId="58" xfId="0" applyFont="1" applyFill="1" applyBorder="1" applyProtection="1">
      <alignment vertical="center"/>
      <protection hidden="1"/>
    </xf>
    <xf numFmtId="0" fontId="11" fillId="2" borderId="38" xfId="0" applyFont="1" applyFill="1" applyBorder="1" applyProtection="1">
      <alignment vertical="center"/>
      <protection hidden="1"/>
    </xf>
    <xf numFmtId="0" fontId="11" fillId="2" borderId="40" xfId="0" applyFont="1" applyFill="1" applyBorder="1" applyProtection="1">
      <alignment vertical="center"/>
      <protection hidden="1"/>
    </xf>
    <xf numFmtId="0" fontId="23" fillId="0" borderId="0" xfId="0" applyFont="1" applyProtection="1">
      <alignment vertical="center"/>
      <protection hidden="1"/>
    </xf>
    <xf numFmtId="0" fontId="22" fillId="0" borderId="0" xfId="1" applyFont="1" applyAlignment="1" applyProtection="1">
      <alignment vertical="center"/>
      <protection hidden="1"/>
    </xf>
    <xf numFmtId="0" fontId="27" fillId="0" borderId="0" xfId="0" applyFont="1" applyProtection="1">
      <alignment vertical="center"/>
      <protection hidden="1"/>
    </xf>
    <xf numFmtId="0" fontId="11" fillId="12" borderId="0" xfId="0" applyFont="1" applyFill="1" applyProtection="1">
      <alignment vertical="center"/>
      <protection hidden="1"/>
    </xf>
    <xf numFmtId="0" fontId="5" fillId="2" borderId="7" xfId="0" applyFont="1" applyFill="1" applyBorder="1" applyProtection="1">
      <alignment vertical="center"/>
      <protection hidden="1"/>
    </xf>
    <xf numFmtId="0" fontId="51" fillId="0" borderId="0" xfId="0" applyFont="1" applyProtection="1">
      <alignment vertical="center"/>
      <protection hidden="1"/>
    </xf>
    <xf numFmtId="0" fontId="12" fillId="9" borderId="47" xfId="0" applyFont="1" applyFill="1" applyBorder="1" applyAlignment="1" applyProtection="1">
      <alignment horizontal="center" vertical="center" wrapText="1"/>
      <protection hidden="1"/>
    </xf>
    <xf numFmtId="0" fontId="21" fillId="0" borderId="0" xfId="0" applyFont="1" applyAlignment="1" applyProtection="1">
      <alignment horizontal="center" vertical="center" shrinkToFit="1"/>
      <protection hidden="1"/>
    </xf>
    <xf numFmtId="20" fontId="26" fillId="0" borderId="0" xfId="0" applyNumberFormat="1" applyFont="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11" fillId="0" borderId="24" xfId="0" applyFont="1" applyBorder="1" applyAlignment="1" applyProtection="1">
      <alignment horizontal="center" vertical="center"/>
      <protection hidden="1"/>
    </xf>
    <xf numFmtId="14" fontId="11" fillId="0" borderId="0" xfId="0" applyNumberFormat="1" applyFont="1" applyProtection="1">
      <alignment vertical="center"/>
      <protection hidden="1"/>
    </xf>
    <xf numFmtId="20" fontId="21" fillId="0" borderId="0" xfId="0" applyNumberFormat="1" applyFont="1" applyAlignment="1" applyProtection="1">
      <alignment horizontal="center" vertical="center" wrapText="1"/>
      <protection hidden="1"/>
    </xf>
    <xf numFmtId="0" fontId="24" fillId="0" borderId="0" xfId="0" applyFont="1" applyAlignment="1" applyProtection="1">
      <alignment vertical="center" wrapText="1"/>
      <protection hidden="1"/>
    </xf>
    <xf numFmtId="20" fontId="5" fillId="0" borderId="0" xfId="0" applyNumberFormat="1" applyFont="1" applyProtection="1">
      <alignment vertical="center"/>
      <protection hidden="1"/>
    </xf>
    <xf numFmtId="20" fontId="11" fillId="0" borderId="0" xfId="0" applyNumberFormat="1" applyFont="1" applyProtection="1">
      <alignment vertical="center"/>
      <protection hidden="1"/>
    </xf>
    <xf numFmtId="0" fontId="21" fillId="9" borderId="24" xfId="0" applyFont="1" applyFill="1" applyBorder="1" applyAlignment="1" applyProtection="1">
      <alignment horizontal="center" vertical="center" wrapText="1"/>
      <protection hidden="1"/>
    </xf>
    <xf numFmtId="0" fontId="5" fillId="0" borderId="0" xfId="0" applyFont="1" applyAlignment="1" applyProtection="1">
      <protection hidden="1"/>
    </xf>
    <xf numFmtId="0" fontId="18" fillId="0" borderId="0" xfId="0" applyFont="1" applyAlignment="1" applyProtection="1">
      <alignment horizontal="right" vertical="center"/>
      <protection hidden="1"/>
    </xf>
    <xf numFmtId="0" fontId="18" fillId="0" borderId="0" xfId="0" applyFont="1" applyAlignment="1" applyProtection="1">
      <alignment horizontal="left" vertical="center"/>
      <protection hidden="1"/>
    </xf>
    <xf numFmtId="0" fontId="12" fillId="0" borderId="0" xfId="0" applyFont="1" applyAlignment="1" applyProtection="1">
      <protection hidden="1"/>
    </xf>
    <xf numFmtId="0" fontId="27" fillId="0" borderId="0" xfId="0" applyFont="1" applyAlignment="1" applyProtection="1">
      <protection hidden="1"/>
    </xf>
    <xf numFmtId="0" fontId="11" fillId="0" borderId="0" xfId="0" applyFont="1" applyAlignment="1" applyProtection="1">
      <alignment horizontal="left" vertical="top"/>
      <protection hidden="1"/>
    </xf>
    <xf numFmtId="0" fontId="5" fillId="0" borderId="0" xfId="0" applyFont="1" applyAlignment="1" applyProtection="1">
      <alignment horizontal="left" vertical="top"/>
      <protection hidden="1"/>
    </xf>
    <xf numFmtId="0" fontId="42" fillId="0" borderId="0" xfId="0" applyFont="1" applyAlignment="1" applyProtection="1">
      <alignment vertical="top" shrinkToFit="1"/>
      <protection hidden="1"/>
    </xf>
    <xf numFmtId="0" fontId="43" fillId="0" borderId="0" xfId="0" applyFont="1" applyAlignment="1" applyProtection="1">
      <alignment vertical="center" shrinkToFit="1"/>
      <protection hidden="1"/>
    </xf>
    <xf numFmtId="0" fontId="11" fillId="0" borderId="0" xfId="0" applyFont="1" applyAlignment="1" applyProtection="1">
      <alignment horizontal="left"/>
      <protection hidden="1"/>
    </xf>
    <xf numFmtId="0" fontId="26" fillId="0" borderId="0" xfId="0" applyFont="1" applyAlignment="1" applyProtection="1">
      <alignment vertical="center" shrinkToFit="1"/>
      <protection hidden="1"/>
    </xf>
    <xf numFmtId="0" fontId="44" fillId="0" borderId="0" xfId="0" applyFont="1" applyAlignment="1" applyProtection="1">
      <alignment vertical="top"/>
      <protection hidden="1"/>
    </xf>
    <xf numFmtId="0" fontId="11" fillId="0" borderId="7" xfId="0" applyFont="1" applyBorder="1" applyAlignment="1" applyProtection="1">
      <alignment horizontal="right" vertical="center" wrapText="1" shrinkToFit="1"/>
      <protection hidden="1"/>
    </xf>
    <xf numFmtId="0" fontId="11" fillId="0" borderId="0" xfId="0" applyFont="1" applyAlignment="1" applyProtection="1">
      <alignment vertical="center" wrapText="1" shrinkToFit="1"/>
      <protection hidden="1"/>
    </xf>
    <xf numFmtId="0" fontId="11" fillId="0" borderId="16" xfId="0" applyFont="1" applyBorder="1" applyAlignment="1" applyProtection="1">
      <alignment vertical="center" wrapText="1" shrinkToFit="1"/>
      <protection hidden="1"/>
    </xf>
    <xf numFmtId="0" fontId="41" fillId="8" borderId="37" xfId="0" applyFont="1" applyFill="1" applyBorder="1" applyAlignment="1" applyProtection="1">
      <alignment vertical="distributed" textRotation="255"/>
      <protection hidden="1"/>
    </xf>
    <xf numFmtId="0" fontId="44" fillId="0" borderId="0" xfId="0" applyFont="1" applyAlignment="1" applyProtection="1">
      <protection hidden="1"/>
    </xf>
    <xf numFmtId="0" fontId="44" fillId="0" borderId="36" xfId="0" applyFont="1" applyBorder="1" applyAlignment="1" applyProtection="1">
      <alignment vertical="top"/>
      <protection hidden="1"/>
    </xf>
    <xf numFmtId="0" fontId="44" fillId="0" borderId="5" xfId="0" applyFont="1" applyBorder="1" applyAlignment="1" applyProtection="1">
      <alignment vertical="top"/>
      <protection hidden="1"/>
    </xf>
    <xf numFmtId="0" fontId="44" fillId="0" borderId="4" xfId="0" applyFont="1" applyBorder="1" applyAlignment="1" applyProtection="1">
      <alignment vertical="top"/>
      <protection hidden="1"/>
    </xf>
    <xf numFmtId="0" fontId="44" fillId="0" borderId="6" xfId="0" applyFont="1" applyBorder="1" applyAlignment="1" applyProtection="1">
      <alignment vertical="top"/>
      <protection hidden="1"/>
    </xf>
    <xf numFmtId="0" fontId="44" fillId="0" borderId="59" xfId="0" applyFont="1" applyBorder="1" applyAlignment="1" applyProtection="1">
      <alignment vertical="top"/>
      <protection hidden="1"/>
    </xf>
    <xf numFmtId="0" fontId="44" fillId="0" borderId="4" xfId="0" applyFont="1" applyBorder="1" applyAlignment="1" applyProtection="1">
      <alignment horizontal="left" vertical="top"/>
      <protection hidden="1"/>
    </xf>
    <xf numFmtId="0" fontId="44" fillId="0" borderId="62" xfId="0" applyFont="1" applyBorder="1" applyAlignment="1" applyProtection="1">
      <alignment horizontal="center" vertical="center" wrapText="1"/>
      <protection hidden="1"/>
    </xf>
    <xf numFmtId="0" fontId="11" fillId="0" borderId="62" xfId="0" applyFont="1" applyBorder="1" applyAlignment="1" applyProtection="1">
      <alignment horizontal="center" vertical="center" wrapText="1"/>
      <protection hidden="1"/>
    </xf>
    <xf numFmtId="0" fontId="11" fillId="0" borderId="23" xfId="0" applyFont="1" applyBorder="1" applyAlignment="1" applyProtection="1">
      <alignment horizontal="center" vertical="center" wrapText="1"/>
      <protection hidden="1"/>
    </xf>
    <xf numFmtId="0" fontId="11" fillId="0" borderId="43"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35" xfId="0" applyFont="1" applyBorder="1" applyAlignment="1" applyProtection="1">
      <alignment horizontal="center" vertical="center" wrapText="1"/>
      <protection hidden="1"/>
    </xf>
    <xf numFmtId="0" fontId="11" fillId="0" borderId="52" xfId="0" applyFont="1" applyBorder="1" applyAlignment="1" applyProtection="1">
      <alignment horizontal="center" vertical="center" wrapText="1"/>
      <protection hidden="1"/>
    </xf>
    <xf numFmtId="0" fontId="11" fillId="0" borderId="53" xfId="0" applyFont="1" applyBorder="1" applyAlignment="1" applyProtection="1">
      <alignment horizontal="center" vertical="center" wrapText="1"/>
      <protection hidden="1"/>
    </xf>
    <xf numFmtId="0" fontId="21" fillId="9" borderId="1" xfId="0" applyFont="1" applyFill="1" applyBorder="1" applyAlignment="1" applyProtection="1">
      <alignment horizontal="center" vertical="center" shrinkToFit="1"/>
      <protection hidden="1"/>
    </xf>
    <xf numFmtId="0" fontId="11" fillId="2" borderId="2" xfId="0" applyFont="1" applyFill="1" applyBorder="1" applyProtection="1">
      <alignment vertical="center"/>
      <protection locked="0" hidden="1"/>
    </xf>
    <xf numFmtId="0" fontId="11" fillId="2" borderId="0" xfId="0" applyFont="1" applyFill="1" applyProtection="1">
      <alignment vertical="center"/>
      <protection locked="0" hidden="1"/>
    </xf>
    <xf numFmtId="0" fontId="11" fillId="2" borderId="5" xfId="0" applyFont="1" applyFill="1" applyBorder="1" applyProtection="1">
      <alignment vertical="center"/>
      <protection locked="0" hidden="1"/>
    </xf>
    <xf numFmtId="0" fontId="11" fillId="2" borderId="28" xfId="0" applyFont="1" applyFill="1" applyBorder="1" applyProtection="1">
      <alignment vertical="center"/>
      <protection locked="0" hidden="1"/>
    </xf>
    <xf numFmtId="0" fontId="11" fillId="2" borderId="56" xfId="0" applyFont="1" applyFill="1" applyBorder="1" applyProtection="1">
      <alignment vertical="center"/>
      <protection locked="0" hidden="1"/>
    </xf>
    <xf numFmtId="0" fontId="60" fillId="0" borderId="0" xfId="0" applyFont="1">
      <alignment vertical="center"/>
    </xf>
    <xf numFmtId="0" fontId="0" fillId="0" borderId="50" xfId="0" applyBorder="1">
      <alignment vertical="center"/>
    </xf>
    <xf numFmtId="0" fontId="0" fillId="0" borderId="66" xfId="0" applyBorder="1" applyAlignment="1">
      <alignment horizontal="left" vertical="center" indent="1"/>
    </xf>
    <xf numFmtId="0" fontId="0" fillId="0" borderId="51" xfId="0" applyBorder="1" applyAlignment="1">
      <alignment horizontal="left" vertical="center" indent="1"/>
    </xf>
    <xf numFmtId="0" fontId="0" fillId="0" borderId="50" xfId="0" applyBorder="1" applyAlignment="1">
      <alignment horizontal="left" vertical="center" indent="1"/>
    </xf>
    <xf numFmtId="0" fontId="33" fillId="0" borderId="36" xfId="0" applyFont="1" applyBorder="1" applyAlignment="1">
      <alignment horizontal="left" vertical="center" indent="1"/>
    </xf>
    <xf numFmtId="0" fontId="33" fillId="3" borderId="36" xfId="0" applyFont="1" applyFill="1" applyBorder="1">
      <alignment vertical="center"/>
    </xf>
    <xf numFmtId="0" fontId="0" fillId="3" borderId="46" xfId="0" applyFill="1" applyBorder="1">
      <alignment vertical="center"/>
    </xf>
    <xf numFmtId="0" fontId="0" fillId="3" borderId="6" xfId="0" applyFill="1" applyBorder="1">
      <alignment vertical="center"/>
    </xf>
    <xf numFmtId="0" fontId="0" fillId="3" borderId="50" xfId="0" applyFill="1" applyBorder="1">
      <alignment vertical="center"/>
    </xf>
    <xf numFmtId="0" fontId="0" fillId="3" borderId="56" xfId="0" applyFill="1" applyBorder="1" applyAlignment="1">
      <alignment horizontal="left" vertical="center" indent="1"/>
    </xf>
    <xf numFmtId="0" fontId="0" fillId="3" borderId="8" xfId="0" applyFill="1" applyBorder="1">
      <alignment vertical="center"/>
    </xf>
    <xf numFmtId="0" fontId="0" fillId="3" borderId="66" xfId="0" applyFill="1" applyBorder="1" applyAlignment="1">
      <alignment horizontal="left" vertical="center" indent="1"/>
    </xf>
    <xf numFmtId="0" fontId="0" fillId="3" borderId="56" xfId="0" applyFill="1" applyBorder="1">
      <alignment vertical="center"/>
    </xf>
    <xf numFmtId="0" fontId="0" fillId="3" borderId="66" xfId="0" applyFill="1" applyBorder="1">
      <alignment vertical="center"/>
    </xf>
    <xf numFmtId="0" fontId="0" fillId="3" borderId="46" xfId="0" applyFill="1" applyBorder="1" applyAlignment="1">
      <alignment horizontal="left" vertical="center" indent="1"/>
    </xf>
    <xf numFmtId="0" fontId="0" fillId="3" borderId="50" xfId="0" applyFill="1" applyBorder="1" applyAlignment="1">
      <alignment horizontal="left" vertical="center" indent="1"/>
    </xf>
    <xf numFmtId="0" fontId="0" fillId="3" borderId="47" xfId="0" applyFill="1" applyBorder="1" applyAlignment="1">
      <alignment horizontal="left" vertical="center" indent="1"/>
    </xf>
    <xf numFmtId="0" fontId="0" fillId="3" borderId="25" xfId="0" applyFill="1" applyBorder="1">
      <alignment vertical="center"/>
    </xf>
    <xf numFmtId="0" fontId="0" fillId="3" borderId="51" xfId="0" applyFill="1" applyBorder="1" applyAlignment="1">
      <alignment horizontal="left" vertical="center" indent="1"/>
    </xf>
    <xf numFmtId="0" fontId="33" fillId="3" borderId="37" xfId="0" applyFont="1" applyFill="1" applyBorder="1" applyAlignment="1">
      <alignment horizontal="left" vertical="center" indent="1"/>
    </xf>
    <xf numFmtId="0" fontId="0" fillId="3" borderId="58" xfId="0" applyFill="1" applyBorder="1" applyAlignment="1">
      <alignment horizontal="left" vertical="center" indent="1"/>
    </xf>
    <xf numFmtId="0" fontId="0" fillId="3" borderId="60" xfId="0" applyFill="1" applyBorder="1">
      <alignment vertical="center"/>
    </xf>
    <xf numFmtId="0" fontId="0" fillId="3" borderId="61" xfId="0" applyFill="1" applyBorder="1" applyAlignment="1">
      <alignment horizontal="left" vertical="center" indent="1"/>
    </xf>
    <xf numFmtId="0" fontId="33" fillId="3" borderId="15" xfId="0" applyFont="1" applyFill="1" applyBorder="1" applyAlignment="1">
      <alignment horizontal="left" vertical="center" indent="1"/>
    </xf>
    <xf numFmtId="0" fontId="59" fillId="3" borderId="15" xfId="0" applyFont="1" applyFill="1" applyBorder="1" applyAlignment="1">
      <alignment horizontal="left" vertical="center" indent="1"/>
    </xf>
    <xf numFmtId="0" fontId="59" fillId="0" borderId="15" xfId="0" applyFont="1" applyBorder="1" applyAlignment="1">
      <alignment horizontal="left" vertical="center" indent="1"/>
    </xf>
    <xf numFmtId="0" fontId="33" fillId="0" borderId="15" xfId="0" applyFont="1" applyBorder="1" applyAlignment="1">
      <alignment horizontal="left" vertical="center" indent="1"/>
    </xf>
    <xf numFmtId="0" fontId="59" fillId="0" borderId="49" xfId="0" applyFont="1" applyBorder="1" applyAlignment="1">
      <alignment horizontal="left" vertical="center" indent="1"/>
    </xf>
    <xf numFmtId="0" fontId="59" fillId="3" borderId="36" xfId="0" applyFont="1" applyFill="1" applyBorder="1" applyAlignment="1">
      <alignment horizontal="left" vertical="center" indent="1"/>
    </xf>
    <xf numFmtId="0" fontId="59" fillId="3" borderId="49" xfId="0" applyFont="1" applyFill="1" applyBorder="1" applyAlignment="1">
      <alignment horizontal="left" vertical="center" indent="1"/>
    </xf>
    <xf numFmtId="0" fontId="59" fillId="0" borderId="15" xfId="0" applyFont="1" applyBorder="1" applyAlignment="1">
      <alignment horizontal="left" vertical="center" wrapText="1" indent="1"/>
    </xf>
    <xf numFmtId="0" fontId="59" fillId="3" borderId="15" xfId="0" applyFont="1" applyFill="1" applyBorder="1" applyAlignment="1">
      <alignment horizontal="left" vertical="center" wrapText="1" indent="1"/>
    </xf>
    <xf numFmtId="0" fontId="59" fillId="0" borderId="36" xfId="0" applyFont="1" applyBorder="1" applyAlignment="1">
      <alignment horizontal="left" vertical="center" indent="1"/>
    </xf>
    <xf numFmtId="0" fontId="33" fillId="0" borderId="49" xfId="0" applyFont="1" applyBorder="1" applyAlignment="1">
      <alignment horizontal="left" vertical="center" indent="2"/>
    </xf>
    <xf numFmtId="0" fontId="33" fillId="3" borderId="36" xfId="0" applyFont="1" applyFill="1" applyBorder="1" applyAlignment="1">
      <alignment horizontal="left" vertical="center" indent="2"/>
    </xf>
    <xf numFmtId="0" fontId="61" fillId="0" borderId="0" xfId="0" applyFont="1" applyProtection="1">
      <alignment vertical="center"/>
      <protection hidden="1"/>
    </xf>
    <xf numFmtId="0" fontId="62" fillId="0" borderId="0" xfId="0" applyFont="1" applyProtection="1">
      <alignment vertical="center"/>
      <protection hidden="1"/>
    </xf>
    <xf numFmtId="0" fontId="63" fillId="0" borderId="0" xfId="0" applyFont="1" applyProtection="1">
      <alignment vertical="center"/>
      <protection hidden="1"/>
    </xf>
    <xf numFmtId="0" fontId="65" fillId="0" borderId="0" xfId="0" applyFont="1" applyProtection="1">
      <alignment vertical="center"/>
      <protection hidden="1"/>
    </xf>
    <xf numFmtId="0" fontId="66" fillId="0" borderId="0" xfId="0" applyFont="1">
      <alignment vertical="center"/>
    </xf>
    <xf numFmtId="0" fontId="67" fillId="0" borderId="0" xfId="0" applyFont="1">
      <alignment vertical="center"/>
    </xf>
    <xf numFmtId="0" fontId="21" fillId="0" borderId="24" xfId="0" applyFont="1" applyBorder="1" applyAlignment="1" applyProtection="1">
      <alignment horizontal="center" vertical="center" wrapText="1"/>
      <protection locked="0"/>
    </xf>
    <xf numFmtId="0" fontId="21" fillId="0" borderId="24" xfId="0" applyFont="1" applyBorder="1" applyAlignment="1" applyProtection="1">
      <alignment horizontal="center" vertical="center"/>
      <protection locked="0"/>
    </xf>
    <xf numFmtId="0" fontId="21" fillId="0" borderId="1" xfId="0" applyFont="1" applyBorder="1" applyAlignment="1" applyProtection="1">
      <alignment horizontal="center" vertical="center" shrinkToFit="1"/>
      <protection locked="0"/>
    </xf>
    <xf numFmtId="0" fontId="11" fillId="2" borderId="24" xfId="0" applyFont="1" applyFill="1" applyBorder="1" applyProtection="1">
      <alignment vertical="center"/>
      <protection locked="0" hidden="1"/>
    </xf>
    <xf numFmtId="0" fontId="70" fillId="0" borderId="0" xfId="0" applyFont="1" applyAlignment="1" applyProtection="1">
      <alignment horizontal="left" vertical="center" indent="1"/>
      <protection hidden="1"/>
    </xf>
    <xf numFmtId="0" fontId="26" fillId="0" borderId="0" xfId="0" applyFont="1" applyProtection="1">
      <alignment vertical="center"/>
      <protection hidden="1"/>
    </xf>
    <xf numFmtId="0" fontId="73" fillId="0" borderId="0" xfId="1" applyFont="1" applyBorder="1" applyAlignment="1" applyProtection="1">
      <alignment horizontal="center" vertical="center"/>
      <protection hidden="1"/>
    </xf>
    <xf numFmtId="0" fontId="21" fillId="9" borderId="47" xfId="0" applyFont="1" applyFill="1" applyBorder="1" applyAlignment="1" applyProtection="1">
      <alignment horizontal="center" vertical="center" wrapText="1"/>
      <protection hidden="1"/>
    </xf>
    <xf numFmtId="0" fontId="21" fillId="9" borderId="47" xfId="0" applyFont="1" applyFill="1" applyBorder="1" applyAlignment="1" applyProtection="1">
      <alignment horizontal="center" vertical="center"/>
      <protection hidden="1"/>
    </xf>
    <xf numFmtId="0" fontId="71" fillId="0" borderId="0" xfId="1" applyFont="1" applyBorder="1" applyAlignment="1" applyProtection="1">
      <alignment horizontal="center" vertical="center"/>
    </xf>
    <xf numFmtId="0" fontId="10" fillId="0" borderId="0" xfId="0" applyFont="1" applyAlignment="1" applyProtection="1">
      <alignment horizontal="left" vertical="center"/>
      <protection hidden="1"/>
    </xf>
    <xf numFmtId="0" fontId="0" fillId="0" borderId="0" xfId="0" applyProtection="1">
      <alignment vertical="center"/>
      <protection locked="0"/>
    </xf>
    <xf numFmtId="0" fontId="0" fillId="10" borderId="24" xfId="0" applyFill="1" applyBorder="1" applyProtection="1">
      <alignment vertical="center"/>
      <protection locked="0"/>
    </xf>
    <xf numFmtId="0" fontId="0" fillId="0" borderId="24" xfId="0" applyBorder="1" applyProtection="1">
      <alignment vertical="center"/>
      <protection locked="0"/>
    </xf>
    <xf numFmtId="0" fontId="26" fillId="12" borderId="24" xfId="0" applyFont="1" applyFill="1" applyBorder="1" applyProtection="1">
      <alignment vertical="center"/>
      <protection locked="0"/>
    </xf>
    <xf numFmtId="0" fontId="52" fillId="12" borderId="24" xfId="0" applyFont="1" applyFill="1" applyBorder="1" applyProtection="1">
      <alignment vertical="center"/>
      <protection locked="0"/>
    </xf>
    <xf numFmtId="0" fontId="0" fillId="12" borderId="24" xfId="0" applyFill="1" applyBorder="1" applyProtection="1">
      <alignment vertical="center"/>
      <protection locked="0"/>
    </xf>
    <xf numFmtId="0" fontId="11" fillId="2" borderId="24" xfId="0" applyFont="1" applyFill="1" applyBorder="1" applyProtection="1">
      <alignment vertical="center"/>
      <protection locked="0"/>
    </xf>
    <xf numFmtId="0" fontId="12" fillId="0" borderId="0" xfId="0" applyFont="1" applyAlignment="1" applyProtection="1">
      <alignment horizontal="right" vertical="center"/>
      <protection hidden="1"/>
    </xf>
    <xf numFmtId="0" fontId="68" fillId="0" borderId="0" xfId="0" applyFont="1" applyAlignment="1" applyProtection="1">
      <alignment horizontal="left" vertical="center"/>
      <protection hidden="1"/>
    </xf>
    <xf numFmtId="0" fontId="12" fillId="0" borderId="0" xfId="0" applyFont="1" applyAlignment="1" applyProtection="1">
      <alignment horizontal="left" vertical="center"/>
      <protection hidden="1"/>
    </xf>
    <xf numFmtId="0" fontId="75" fillId="0" borderId="0" xfId="0" applyFont="1" applyAlignment="1" applyProtection="1">
      <alignment horizontal="left" vertical="center"/>
      <protection hidden="1"/>
    </xf>
    <xf numFmtId="0" fontId="11" fillId="0" borderId="1" xfId="0" applyFont="1" applyBorder="1" applyAlignment="1" applyProtection="1">
      <alignment horizontal="center" vertical="center"/>
      <protection hidden="1"/>
    </xf>
    <xf numFmtId="0" fontId="5" fillId="0" borderId="0" xfId="0" applyFont="1" applyAlignment="1" applyProtection="1">
      <protection locked="0" hidden="1"/>
    </xf>
    <xf numFmtId="0" fontId="18" fillId="0" borderId="0" xfId="0" applyFont="1" applyAlignment="1" applyProtection="1">
      <protection locked="0" hidden="1"/>
    </xf>
    <xf numFmtId="0" fontId="18" fillId="0" borderId="0" xfId="0" applyFont="1" applyAlignment="1" applyProtection="1">
      <alignment vertical="top"/>
      <protection locked="0" hidden="1"/>
    </xf>
    <xf numFmtId="0" fontId="11" fillId="0" borderId="24" xfId="0" applyFont="1" applyBorder="1" applyProtection="1">
      <alignment vertical="center"/>
      <protection hidden="1"/>
    </xf>
    <xf numFmtId="0" fontId="11" fillId="0" borderId="56" xfId="0" applyFont="1" applyBorder="1" applyProtection="1">
      <alignment vertical="center"/>
      <protection hidden="1"/>
    </xf>
    <xf numFmtId="0" fontId="11" fillId="0" borderId="3" xfId="0" applyFont="1" applyBorder="1" applyProtection="1">
      <alignment vertical="center"/>
      <protection hidden="1"/>
    </xf>
    <xf numFmtId="0" fontId="11" fillId="0" borderId="8" xfId="0" applyFont="1" applyBorder="1" applyProtection="1">
      <alignment vertical="center"/>
      <protection hidden="1"/>
    </xf>
    <xf numFmtId="0" fontId="77" fillId="2" borderId="0" xfId="0" applyFont="1" applyFill="1" applyProtection="1">
      <alignment vertical="center"/>
      <protection hidden="1"/>
    </xf>
    <xf numFmtId="0" fontId="77" fillId="2" borderId="2" xfId="0" applyFont="1" applyFill="1" applyBorder="1" applyProtection="1">
      <alignment vertical="center"/>
      <protection hidden="1"/>
    </xf>
    <xf numFmtId="0" fontId="77" fillId="2" borderId="2" xfId="0" applyFont="1" applyFill="1" applyBorder="1" applyProtection="1">
      <alignment vertical="center"/>
      <protection locked="0" hidden="1"/>
    </xf>
    <xf numFmtId="0" fontId="77" fillId="2" borderId="3" xfId="0" applyFont="1" applyFill="1" applyBorder="1" applyProtection="1">
      <alignment vertical="center"/>
      <protection hidden="1"/>
    </xf>
    <xf numFmtId="0" fontId="77" fillId="2" borderId="0" xfId="0" applyFont="1" applyFill="1" applyProtection="1">
      <alignment vertical="center"/>
      <protection locked="0" hidden="1"/>
    </xf>
    <xf numFmtId="0" fontId="77" fillId="2" borderId="7" xfId="0" applyFont="1" applyFill="1" applyBorder="1" applyProtection="1">
      <alignment vertical="center"/>
      <protection hidden="1"/>
    </xf>
    <xf numFmtId="0" fontId="77" fillId="2" borderId="56" xfId="0" applyFont="1" applyFill="1" applyBorder="1" applyProtection="1">
      <alignment vertical="center"/>
      <protection hidden="1"/>
    </xf>
    <xf numFmtId="0" fontId="77" fillId="2" borderId="15" xfId="0" applyFont="1" applyFill="1" applyBorder="1" applyProtection="1">
      <alignment vertical="center"/>
      <protection hidden="1"/>
    </xf>
    <xf numFmtId="0" fontId="77" fillId="2" borderId="46" xfId="0" applyFont="1" applyFill="1" applyBorder="1" applyProtection="1">
      <alignment vertical="center"/>
      <protection hidden="1"/>
    </xf>
    <xf numFmtId="0" fontId="77" fillId="2" borderId="35" xfId="0" applyFont="1" applyFill="1" applyBorder="1" applyProtection="1">
      <alignment vertical="center"/>
      <protection hidden="1"/>
    </xf>
    <xf numFmtId="0" fontId="77" fillId="2" borderId="24" xfId="0" applyFont="1" applyFill="1" applyBorder="1" applyProtection="1">
      <alignment vertical="center"/>
      <protection hidden="1"/>
    </xf>
    <xf numFmtId="0" fontId="11" fillId="0" borderId="1" xfId="0" applyFont="1" applyBorder="1" applyProtection="1">
      <alignment vertical="center"/>
      <protection locked="0" hidden="1"/>
    </xf>
    <xf numFmtId="0" fontId="11" fillId="0" borderId="46" xfId="0" applyFont="1" applyBorder="1" applyProtection="1">
      <alignment vertical="center"/>
      <protection locked="0" hidden="1"/>
    </xf>
    <xf numFmtId="0" fontId="23" fillId="0" borderId="4" xfId="0" applyFont="1" applyBorder="1" applyProtection="1">
      <alignment vertical="center"/>
      <protection locked="0" hidden="1"/>
    </xf>
    <xf numFmtId="0" fontId="23" fillId="0" borderId="46" xfId="0" applyFont="1" applyBorder="1" applyAlignment="1" applyProtection="1">
      <alignment vertical="center" wrapText="1"/>
      <protection locked="0" hidden="1"/>
    </xf>
    <xf numFmtId="0" fontId="23" fillId="0" borderId="6" xfId="0" applyFont="1" applyBorder="1" applyAlignment="1" applyProtection="1">
      <alignment vertical="center" wrapText="1"/>
      <protection locked="0" hidden="1"/>
    </xf>
    <xf numFmtId="0" fontId="11" fillId="0" borderId="56" xfId="0" applyFont="1" applyBorder="1" applyProtection="1">
      <alignment vertical="center"/>
      <protection locked="0" hidden="1"/>
    </xf>
    <xf numFmtId="0" fontId="23" fillId="0" borderId="27" xfId="0" applyFont="1" applyBorder="1" applyAlignment="1" applyProtection="1">
      <alignment horizontal="center" vertical="center"/>
      <protection locked="0" hidden="1"/>
    </xf>
    <xf numFmtId="0" fontId="23" fillId="0" borderId="47" xfId="0" applyFont="1" applyBorder="1" applyAlignment="1" applyProtection="1">
      <alignment horizontal="center" vertical="center"/>
      <protection locked="0" hidden="1"/>
    </xf>
    <xf numFmtId="0" fontId="23" fillId="0" borderId="25" xfId="0" applyFont="1" applyBorder="1" applyAlignment="1" applyProtection="1">
      <alignment horizontal="center" vertical="center"/>
      <protection locked="0" hidden="1"/>
    </xf>
    <xf numFmtId="0" fontId="11" fillId="0" borderId="47" xfId="0" applyFont="1" applyBorder="1" applyProtection="1">
      <alignment vertical="center"/>
      <protection locked="0" hidden="1"/>
    </xf>
    <xf numFmtId="0" fontId="11" fillId="0" borderId="24" xfId="0" applyFont="1" applyBorder="1" applyProtection="1">
      <alignment vertical="center"/>
      <protection locked="0" hidden="1"/>
    </xf>
    <xf numFmtId="0" fontId="5" fillId="0" borderId="24" xfId="0" applyFont="1" applyBorder="1" applyProtection="1">
      <alignment vertical="center"/>
      <protection locked="0" hidden="1"/>
    </xf>
    <xf numFmtId="0" fontId="11" fillId="0" borderId="46" xfId="0" applyFont="1" applyBorder="1" applyAlignment="1" applyProtection="1">
      <alignment horizontal="center" vertical="center"/>
      <protection locked="0" hidden="1"/>
    </xf>
    <xf numFmtId="0" fontId="76" fillId="13" borderId="0" xfId="0" applyFont="1" applyFill="1" applyAlignment="1" applyProtection="1">
      <alignment horizontal="center" vertical="center"/>
      <protection locked="0" hidden="1"/>
    </xf>
    <xf numFmtId="0" fontId="76" fillId="13" borderId="28" xfId="0" applyFont="1" applyFill="1" applyBorder="1" applyAlignment="1" applyProtection="1">
      <alignment horizontal="center" vertical="center"/>
      <protection locked="0" hidden="1"/>
    </xf>
    <xf numFmtId="0" fontId="23" fillId="0" borderId="46" xfId="0" applyFont="1" applyBorder="1" applyAlignment="1" applyProtection="1">
      <alignment horizontal="left" vertical="center" wrapText="1"/>
      <protection locked="0" hidden="1"/>
    </xf>
    <xf numFmtId="0" fontId="23" fillId="0" borderId="47" xfId="0" applyFont="1" applyBorder="1" applyAlignment="1" applyProtection="1">
      <alignment horizontal="left" vertical="center"/>
      <protection locked="0" hidden="1"/>
    </xf>
    <xf numFmtId="0" fontId="11"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23" fillId="0" borderId="0" xfId="0" applyFont="1" applyAlignment="1" applyProtection="1">
      <alignment horizontal="center" vertical="center" wrapText="1"/>
      <protection hidden="1"/>
    </xf>
    <xf numFmtId="20" fontId="21" fillId="0" borderId="24" xfId="0" applyNumberFormat="1" applyFont="1" applyBorder="1" applyAlignment="1" applyProtection="1">
      <alignment horizontal="center" vertical="center" wrapText="1"/>
      <protection locked="0"/>
    </xf>
    <xf numFmtId="20" fontId="21" fillId="0" borderId="1" xfId="0" applyNumberFormat="1" applyFont="1" applyBorder="1" applyAlignment="1" applyProtection="1">
      <alignment horizontal="center" vertical="center" wrapText="1"/>
      <protection locked="0"/>
    </xf>
    <xf numFmtId="0" fontId="21" fillId="0" borderId="43" xfId="0" applyFont="1" applyBorder="1" applyAlignment="1" applyProtection="1">
      <alignment horizontal="center" vertical="center" wrapText="1"/>
      <protection locked="0"/>
    </xf>
    <xf numFmtId="0" fontId="21" fillId="0" borderId="45" xfId="0" applyFont="1" applyBorder="1" applyAlignment="1" applyProtection="1">
      <alignment horizontal="center" vertical="center" wrapText="1"/>
      <protection locked="0"/>
    </xf>
    <xf numFmtId="20" fontId="26" fillId="0" borderId="24" xfId="0" applyNumberFormat="1" applyFont="1" applyBorder="1" applyAlignment="1" applyProtection="1">
      <alignment horizontal="center" vertical="center" wrapText="1"/>
      <protection hidden="1"/>
    </xf>
    <xf numFmtId="20" fontId="65" fillId="9" borderId="24" xfId="0" applyNumberFormat="1" applyFont="1" applyFill="1" applyBorder="1" applyAlignment="1" applyProtection="1">
      <alignment horizontal="center" vertical="center" wrapText="1"/>
      <protection hidden="1"/>
    </xf>
    <xf numFmtId="0" fontId="26" fillId="0" borderId="24" xfId="0" applyFont="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20" fontId="65" fillId="9" borderId="1" xfId="0" applyNumberFormat="1" applyFont="1" applyFill="1" applyBorder="1" applyAlignment="1" applyProtection="1">
      <alignment horizontal="center" vertical="center" wrapText="1"/>
      <protection hidden="1"/>
    </xf>
    <xf numFmtId="0" fontId="21" fillId="0" borderId="23" xfId="0" applyFont="1" applyBorder="1" applyAlignment="1" applyProtection="1">
      <alignment horizontal="center" vertical="center" wrapText="1"/>
      <protection locked="0"/>
    </xf>
    <xf numFmtId="0" fontId="21" fillId="0" borderId="26" xfId="0" applyFont="1" applyBorder="1" applyAlignment="1" applyProtection="1">
      <alignment horizontal="center" vertical="center" wrapText="1"/>
      <protection locked="0"/>
    </xf>
    <xf numFmtId="49" fontId="21" fillId="0" borderId="1" xfId="0" applyNumberFormat="1" applyFont="1" applyBorder="1" applyAlignment="1" applyProtection="1">
      <alignment horizontal="center" vertical="center" wrapText="1" shrinkToFit="1"/>
      <protection locked="0"/>
    </xf>
    <xf numFmtId="49" fontId="21" fillId="0" borderId="2" xfId="0" applyNumberFormat="1" applyFont="1" applyBorder="1" applyAlignment="1" applyProtection="1">
      <alignment horizontal="center" vertical="center" wrapText="1" shrinkToFit="1"/>
      <protection locked="0"/>
    </xf>
    <xf numFmtId="0" fontId="26" fillId="0" borderId="17" xfId="0" applyFont="1" applyBorder="1" applyAlignment="1" applyProtection="1">
      <alignment horizontal="center" vertical="center" wrapText="1"/>
      <protection hidden="1"/>
    </xf>
    <xf numFmtId="0" fontId="26" fillId="0" borderId="41" xfId="0" applyFont="1" applyBorder="1" applyAlignment="1" applyProtection="1">
      <alignment horizontal="center" vertical="center" wrapText="1"/>
      <protection hidden="1"/>
    </xf>
    <xf numFmtId="0" fontId="26" fillId="0" borderId="23" xfId="0" applyFont="1" applyBorder="1" applyAlignment="1" applyProtection="1">
      <alignment horizontal="center" vertical="center" wrapText="1"/>
      <protection hidden="1"/>
    </xf>
    <xf numFmtId="0" fontId="26" fillId="0" borderId="26" xfId="0" applyFont="1" applyBorder="1" applyAlignment="1" applyProtection="1">
      <alignment horizontal="center" vertical="center" wrapText="1"/>
      <protection hidden="1"/>
    </xf>
    <xf numFmtId="0" fontId="21" fillId="9" borderId="23" xfId="0" applyFont="1" applyFill="1" applyBorder="1" applyAlignment="1" applyProtection="1">
      <alignment horizontal="center" vertical="center" wrapText="1"/>
      <protection hidden="1"/>
    </xf>
    <xf numFmtId="0" fontId="21" fillId="9" borderId="26" xfId="0" applyFont="1" applyFill="1" applyBorder="1" applyAlignment="1" applyProtection="1">
      <alignment horizontal="center" vertical="center" wrapText="1"/>
      <protection hidden="1"/>
    </xf>
    <xf numFmtId="0" fontId="18" fillId="0" borderId="1" xfId="0" applyFont="1" applyBorder="1" applyAlignment="1" applyProtection="1">
      <alignment horizontal="center" vertical="center" wrapText="1" shrinkToFit="1"/>
      <protection locked="0" hidden="1"/>
    </xf>
    <xf numFmtId="0" fontId="18" fillId="0" borderId="3" xfId="0" applyFont="1" applyBorder="1" applyAlignment="1" applyProtection="1">
      <alignment horizontal="center" vertical="center" wrapText="1" shrinkToFit="1"/>
      <protection locked="0" hidden="1"/>
    </xf>
    <xf numFmtId="0" fontId="21" fillId="9" borderId="1" xfId="0" applyFont="1" applyFill="1" applyBorder="1" applyAlignment="1" applyProtection="1">
      <alignment horizontal="center" vertical="center"/>
      <protection hidden="1"/>
    </xf>
    <xf numFmtId="0" fontId="21" fillId="9" borderId="2" xfId="0" applyFont="1" applyFill="1" applyBorder="1" applyAlignment="1" applyProtection="1">
      <alignment horizontal="center" vertical="center"/>
      <protection hidden="1"/>
    </xf>
    <xf numFmtId="0" fontId="21" fillId="0" borderId="24" xfId="0" applyFont="1" applyBorder="1" applyAlignment="1" applyProtection="1">
      <alignment horizontal="center" vertical="center" shrinkToFit="1"/>
      <protection locked="0" hidden="1"/>
    </xf>
    <xf numFmtId="0" fontId="21" fillId="9" borderId="1" xfId="0" applyFont="1" applyFill="1" applyBorder="1" applyAlignment="1" applyProtection="1">
      <alignment horizontal="center" vertical="center" shrinkToFit="1"/>
      <protection hidden="1"/>
    </xf>
    <xf numFmtId="0" fontId="21" fillId="9" borderId="3" xfId="0" applyFont="1" applyFill="1" applyBorder="1" applyAlignment="1" applyProtection="1">
      <alignment horizontal="center" vertical="center" shrinkToFit="1"/>
      <protection hidden="1"/>
    </xf>
    <xf numFmtId="0" fontId="7" fillId="0" borderId="0" xfId="1" quotePrefix="1" applyFont="1" applyAlignment="1" applyProtection="1">
      <alignment horizontal="center" vertical="center"/>
      <protection hidden="1"/>
    </xf>
    <xf numFmtId="0" fontId="40" fillId="0" borderId="23" xfId="0" applyFont="1" applyBorder="1" applyAlignment="1" applyProtection="1">
      <alignment horizontal="center"/>
      <protection hidden="1"/>
    </xf>
    <xf numFmtId="0" fontId="40" fillId="0" borderId="24" xfId="0" applyFont="1" applyBorder="1" applyAlignment="1" applyProtection="1">
      <alignment horizontal="center"/>
      <protection hidden="1"/>
    </xf>
    <xf numFmtId="0" fontId="40" fillId="0" borderId="43" xfId="0" applyFont="1" applyBorder="1" applyAlignment="1" applyProtection="1">
      <alignment horizontal="center"/>
      <protection hidden="1"/>
    </xf>
    <xf numFmtId="0" fontId="40" fillId="0" borderId="44" xfId="0" applyFont="1" applyBorder="1" applyAlignment="1" applyProtection="1">
      <alignment horizontal="center"/>
      <protection hidden="1"/>
    </xf>
    <xf numFmtId="0" fontId="38" fillId="0" borderId="24" xfId="0" applyFont="1" applyBorder="1" applyAlignment="1" applyProtection="1">
      <alignment horizontal="center"/>
      <protection hidden="1"/>
    </xf>
    <xf numFmtId="0" fontId="38" fillId="0" borderId="44" xfId="0" applyFont="1" applyBorder="1" applyAlignment="1" applyProtection="1">
      <alignment horizontal="center"/>
      <protection hidden="1"/>
    </xf>
    <xf numFmtId="0" fontId="17" fillId="0" borderId="12" xfId="0" applyFont="1" applyBorder="1" applyAlignment="1" applyProtection="1">
      <alignment horizontal="center" vertical="center"/>
      <protection hidden="1"/>
    </xf>
    <xf numFmtId="0" fontId="17" fillId="0" borderId="13" xfId="0" applyFont="1" applyBorder="1" applyAlignment="1" applyProtection="1">
      <alignment horizontal="center" vertical="center"/>
      <protection hidden="1"/>
    </xf>
    <xf numFmtId="0" fontId="17" fillId="0" borderId="14" xfId="0" applyFont="1" applyBorder="1" applyAlignment="1" applyProtection="1">
      <alignment horizontal="center" vertical="center"/>
      <protection hidden="1"/>
    </xf>
    <xf numFmtId="0" fontId="11" fillId="0" borderId="49" xfId="0" applyFont="1" applyBorder="1" applyAlignment="1" applyProtection="1">
      <alignment horizontal="left" vertical="center"/>
      <protection hidden="1"/>
    </xf>
    <xf numFmtId="0" fontId="11" fillId="0" borderId="28" xfId="0" applyFont="1" applyBorder="1" applyAlignment="1" applyProtection="1">
      <alignment horizontal="left" vertical="center"/>
      <protection hidden="1"/>
    </xf>
    <xf numFmtId="178" fontId="11" fillId="0" borderId="47" xfId="0" applyNumberFormat="1" applyFont="1" applyBorder="1" applyAlignment="1" applyProtection="1">
      <alignment horizontal="center" vertical="center"/>
      <protection locked="0"/>
    </xf>
    <xf numFmtId="178" fontId="11" fillId="0" borderId="51" xfId="0" applyNumberFormat="1" applyFont="1" applyBorder="1" applyAlignment="1" applyProtection="1">
      <alignment horizontal="center" vertical="center"/>
      <protection locked="0"/>
    </xf>
    <xf numFmtId="0" fontId="11" fillId="0" borderId="0" xfId="0" applyFont="1" applyAlignment="1" applyProtection="1">
      <alignment horizontal="left" vertical="center"/>
      <protection hidden="1"/>
    </xf>
    <xf numFmtId="0" fontId="11" fillId="0" borderId="24"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17" xfId="0" applyFont="1" applyBorder="1" applyAlignment="1" applyProtection="1">
      <alignment horizontal="left" vertical="center"/>
      <protection hidden="1"/>
    </xf>
    <xf numFmtId="0" fontId="11" fillId="0" borderId="18" xfId="0" applyFont="1" applyBorder="1" applyAlignment="1" applyProtection="1">
      <alignment horizontal="left" vertical="center"/>
      <protection hidden="1"/>
    </xf>
    <xf numFmtId="0" fontId="11" fillId="0" borderId="19" xfId="0" applyFont="1" applyBorder="1" applyAlignment="1" applyProtection="1">
      <alignment horizontal="left" vertical="center"/>
      <protection hidden="1"/>
    </xf>
    <xf numFmtId="0" fontId="11" fillId="0" borderId="18"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1" fillId="0" borderId="23" xfId="0" applyFont="1" applyBorder="1" applyAlignment="1" applyProtection="1">
      <alignment horizontal="left" vertical="center"/>
      <protection hidden="1"/>
    </xf>
    <xf numFmtId="0" fontId="11" fillId="0" borderId="24" xfId="0" applyFont="1" applyBorder="1" applyAlignment="1" applyProtection="1">
      <alignment horizontal="left" vertical="center"/>
      <protection hidden="1"/>
    </xf>
    <xf numFmtId="0" fontId="11" fillId="0" borderId="1" xfId="0" applyFont="1" applyBorder="1" applyAlignment="1" applyProtection="1">
      <alignment horizontal="left" vertical="center"/>
      <protection hidden="1"/>
    </xf>
    <xf numFmtId="0" fontId="11" fillId="0" borderId="1"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34" xfId="0" applyFont="1" applyBorder="1" applyAlignment="1" applyProtection="1">
      <alignment horizontal="center" vertical="center" shrinkToFit="1"/>
      <protection locked="0"/>
    </xf>
    <xf numFmtId="0" fontId="11" fillId="0" borderId="53" xfId="0" applyFont="1" applyBorder="1" applyAlignment="1" applyProtection="1">
      <alignment horizontal="left" vertical="center"/>
      <protection hidden="1"/>
    </xf>
    <xf numFmtId="0" fontId="11" fillId="0" borderId="46" xfId="0" applyFont="1" applyBorder="1" applyAlignment="1" applyProtection="1">
      <alignment horizontal="left" vertical="center"/>
      <protection hidden="1"/>
    </xf>
    <xf numFmtId="0" fontId="11" fillId="0" borderId="4" xfId="0" applyFont="1" applyBorder="1" applyAlignment="1" applyProtection="1">
      <alignment horizontal="left" vertical="center"/>
      <protection hidden="1"/>
    </xf>
    <xf numFmtId="0" fontId="11" fillId="0" borderId="46"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1" fillId="0" borderId="0" xfId="0" applyFont="1" applyAlignment="1" applyProtection="1">
      <alignment horizontal="center" vertical="center" shrinkToFit="1"/>
      <protection locked="0"/>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1" fillId="0" borderId="54" xfId="0" applyFont="1" applyBorder="1" applyAlignment="1" applyProtection="1">
      <alignment horizontal="left" vertical="center"/>
      <protection hidden="1"/>
    </xf>
    <xf numFmtId="0" fontId="11" fillId="0" borderId="47" xfId="0" applyFont="1" applyBorder="1" applyAlignment="1" applyProtection="1">
      <alignment horizontal="left" vertical="center"/>
      <protection hidden="1"/>
    </xf>
    <xf numFmtId="0" fontId="11" fillId="0" borderId="27" xfId="0" applyFont="1" applyBorder="1" applyAlignment="1" applyProtection="1">
      <alignment horizontal="left" vertical="center"/>
      <protection hidden="1"/>
    </xf>
    <xf numFmtId="0" fontId="11" fillId="0" borderId="64" xfId="0" applyFont="1" applyBorder="1" applyAlignment="1" applyProtection="1">
      <alignment horizontal="left" vertical="center"/>
      <protection hidden="1"/>
    </xf>
    <xf numFmtId="0" fontId="11" fillId="0" borderId="20" xfId="0" applyFont="1" applyBorder="1" applyAlignment="1" applyProtection="1">
      <alignment horizontal="left" vertical="center"/>
      <protection hidden="1"/>
    </xf>
    <xf numFmtId="0" fontId="11" fillId="0" borderId="29" xfId="0" applyFont="1" applyBorder="1" applyAlignment="1" applyProtection="1">
      <alignment horizontal="left" vertical="center"/>
      <protection hidden="1"/>
    </xf>
    <xf numFmtId="0" fontId="11" fillId="0" borderId="30" xfId="0" applyFont="1" applyBorder="1" applyAlignment="1" applyProtection="1">
      <alignment horizontal="left" vertical="center"/>
      <protection hidden="1"/>
    </xf>
    <xf numFmtId="0" fontId="6" fillId="0" borderId="32" xfId="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11" fillId="0" borderId="33" xfId="0" applyFont="1" applyBorder="1" applyAlignment="1" applyProtection="1">
      <alignment horizontal="center" vertical="center" shrinkToFit="1"/>
      <protection locked="0"/>
    </xf>
    <xf numFmtId="0" fontId="53" fillId="0" borderId="0" xfId="0" applyFont="1" applyAlignment="1" applyProtection="1">
      <alignment horizontal="center" vertical="center"/>
      <protection locked="0" hidden="1"/>
    </xf>
    <xf numFmtId="178" fontId="21" fillId="0" borderId="1" xfId="0" applyNumberFormat="1" applyFont="1" applyBorder="1" applyAlignment="1" applyProtection="1">
      <alignment horizontal="center" vertical="center" shrinkToFit="1"/>
      <protection locked="0"/>
    </xf>
    <xf numFmtId="178" fontId="21" fillId="0" borderId="3" xfId="0" applyNumberFormat="1" applyFont="1" applyBorder="1" applyAlignment="1" applyProtection="1">
      <alignment horizontal="center" vertical="center" shrinkToFit="1"/>
      <protection locked="0"/>
    </xf>
    <xf numFmtId="49" fontId="21" fillId="0" borderId="3" xfId="0" applyNumberFormat="1" applyFont="1" applyBorder="1" applyAlignment="1" applyProtection="1">
      <alignment horizontal="center" vertical="center" wrapText="1" shrinkToFit="1"/>
      <protection locked="0"/>
    </xf>
    <xf numFmtId="0" fontId="23" fillId="0" borderId="55" xfId="0" applyFont="1" applyBorder="1" applyAlignment="1" applyProtection="1">
      <alignment horizontal="center" vertical="center"/>
      <protection hidden="1"/>
    </xf>
    <xf numFmtId="0" fontId="23" fillId="0" borderId="8" xfId="0" applyFont="1" applyBorder="1" applyAlignment="1" applyProtection="1">
      <alignment horizontal="center" vertical="center"/>
      <protection hidden="1"/>
    </xf>
    <xf numFmtId="0" fontId="23" fillId="0" borderId="60" xfId="0" applyFont="1" applyBorder="1" applyAlignment="1" applyProtection="1">
      <alignment horizontal="center" vertical="center"/>
      <protection hidden="1"/>
    </xf>
    <xf numFmtId="0" fontId="23" fillId="0" borderId="6" xfId="0" applyFont="1" applyBorder="1" applyAlignment="1" applyProtection="1">
      <alignment horizontal="center" vertical="center"/>
      <protection hidden="1"/>
    </xf>
    <xf numFmtId="0" fontId="23" fillId="0" borderId="25" xfId="0" applyFont="1" applyBorder="1" applyAlignment="1" applyProtection="1">
      <alignment horizontal="center" vertical="center"/>
      <protection hidden="1"/>
    </xf>
    <xf numFmtId="0" fontId="11" fillId="0" borderId="4" xfId="0" applyFont="1" applyBorder="1" applyAlignment="1" applyProtection="1">
      <alignment horizontal="center" vertical="center" wrapText="1"/>
      <protection hidden="1"/>
    </xf>
    <xf numFmtId="0" fontId="11" fillId="0" borderId="6" xfId="0" applyFont="1" applyBorder="1" applyAlignment="1" applyProtection="1">
      <alignment horizontal="center" vertical="center" wrapText="1"/>
      <protection hidden="1"/>
    </xf>
    <xf numFmtId="0" fontId="11" fillId="0" borderId="27" xfId="0" applyFont="1" applyBorder="1" applyAlignment="1" applyProtection="1">
      <alignment horizontal="center" vertical="center" wrapText="1"/>
      <protection hidden="1"/>
    </xf>
    <xf numFmtId="0" fontId="11" fillId="0" borderId="25"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protection hidden="1"/>
    </xf>
    <xf numFmtId="0" fontId="11" fillId="0" borderId="5"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1" fillId="0" borderId="28" xfId="0" applyFont="1" applyBorder="1" applyAlignment="1" applyProtection="1">
      <alignment horizontal="center" vertical="center"/>
      <protection hidden="1"/>
    </xf>
    <xf numFmtId="14" fontId="21" fillId="9" borderId="1" xfId="0" applyNumberFormat="1" applyFont="1" applyFill="1" applyBorder="1" applyAlignment="1" applyProtection="1">
      <alignment horizontal="center" vertical="center" wrapText="1"/>
      <protection hidden="1"/>
    </xf>
    <xf numFmtId="0" fontId="21" fillId="9" borderId="3" xfId="0" applyFont="1" applyFill="1" applyBorder="1" applyAlignment="1" applyProtection="1">
      <alignment horizontal="center" vertical="center" wrapText="1"/>
      <protection hidden="1"/>
    </xf>
    <xf numFmtId="0" fontId="5" fillId="9" borderId="1" xfId="0" applyFont="1" applyFill="1" applyBorder="1" applyAlignment="1" applyProtection="1">
      <alignment horizontal="center" vertical="center"/>
      <protection hidden="1"/>
    </xf>
    <xf numFmtId="0" fontId="5" fillId="9" borderId="2" xfId="0" applyFont="1" applyFill="1" applyBorder="1" applyAlignment="1" applyProtection="1">
      <alignment horizontal="center" vertical="center"/>
      <protection hidden="1"/>
    </xf>
    <xf numFmtId="0" fontId="5" fillId="9" borderId="3" xfId="0" applyFont="1" applyFill="1" applyBorder="1" applyAlignment="1" applyProtection="1">
      <alignment horizontal="center" vertical="center"/>
      <protection hidden="1"/>
    </xf>
    <xf numFmtId="0" fontId="21" fillId="9" borderId="24" xfId="0" applyFont="1" applyFill="1" applyBorder="1" applyAlignment="1" applyProtection="1">
      <alignment horizontal="center" vertical="center" shrinkToFit="1"/>
      <protection hidden="1"/>
    </xf>
    <xf numFmtId="0" fontId="11" fillId="3" borderId="42" xfId="0" applyFont="1" applyFill="1" applyBorder="1" applyAlignment="1" applyProtection="1">
      <alignment horizontal="center" vertical="center"/>
      <protection hidden="1"/>
    </xf>
    <xf numFmtId="0" fontId="11" fillId="3" borderId="55" xfId="0" applyFont="1" applyFill="1" applyBorder="1" applyAlignment="1" applyProtection="1">
      <alignment horizontal="center" vertical="center"/>
      <protection hidden="1"/>
    </xf>
    <xf numFmtId="0" fontId="11" fillId="3" borderId="7" xfId="0" applyFont="1" applyFill="1" applyBorder="1" applyAlignment="1" applyProtection="1">
      <alignment horizontal="center" vertical="center"/>
      <protection hidden="1"/>
    </xf>
    <xf numFmtId="0" fontId="11" fillId="3" borderId="8" xfId="0" applyFont="1" applyFill="1" applyBorder="1" applyAlignment="1" applyProtection="1">
      <alignment horizontal="center" vertical="center"/>
      <protection hidden="1"/>
    </xf>
    <xf numFmtId="0" fontId="11" fillId="3" borderId="27" xfId="0" applyFont="1" applyFill="1" applyBorder="1" applyAlignment="1" applyProtection="1">
      <alignment horizontal="center" vertical="center"/>
      <protection hidden="1"/>
    </xf>
    <xf numFmtId="0" fontId="11" fillId="3" borderId="25" xfId="0" applyFont="1" applyFill="1" applyBorder="1" applyAlignment="1" applyProtection="1">
      <alignment horizontal="center" vertical="center"/>
      <protection hidden="1"/>
    </xf>
    <xf numFmtId="0" fontId="11" fillId="3" borderId="4" xfId="0" applyFont="1" applyFill="1" applyBorder="1" applyAlignment="1" applyProtection="1">
      <alignment horizontal="center" vertical="center"/>
      <protection hidden="1"/>
    </xf>
    <xf numFmtId="0" fontId="11" fillId="3" borderId="6" xfId="0" applyFont="1" applyFill="1" applyBorder="1" applyAlignment="1" applyProtection="1">
      <alignment horizontal="center" vertical="center"/>
      <protection hidden="1"/>
    </xf>
    <xf numFmtId="0" fontId="11" fillId="11" borderId="42" xfId="0" applyFont="1" applyFill="1" applyBorder="1" applyAlignment="1" applyProtection="1">
      <alignment horizontal="center" vertical="center"/>
      <protection hidden="1"/>
    </xf>
    <xf numFmtId="0" fontId="11" fillId="11" borderId="55" xfId="0" applyFont="1" applyFill="1" applyBorder="1" applyAlignment="1" applyProtection="1">
      <alignment horizontal="center" vertical="center"/>
      <protection hidden="1"/>
    </xf>
    <xf numFmtId="0" fontId="11" fillId="11" borderId="7" xfId="0" applyFont="1" applyFill="1" applyBorder="1" applyAlignment="1" applyProtection="1">
      <alignment horizontal="center" vertical="center"/>
      <protection hidden="1"/>
    </xf>
    <xf numFmtId="0" fontId="11" fillId="11" borderId="8" xfId="0" applyFont="1" applyFill="1" applyBorder="1" applyAlignment="1" applyProtection="1">
      <alignment horizontal="center" vertical="center"/>
      <protection hidden="1"/>
    </xf>
    <xf numFmtId="0" fontId="11" fillId="11" borderId="27" xfId="0" applyFont="1" applyFill="1" applyBorder="1" applyAlignment="1" applyProtection="1">
      <alignment horizontal="center" vertical="center"/>
      <protection hidden="1"/>
    </xf>
    <xf numFmtId="0" fontId="11" fillId="11" borderId="25" xfId="0" applyFont="1" applyFill="1" applyBorder="1" applyAlignment="1" applyProtection="1">
      <alignment horizontal="center" vertical="center"/>
      <protection hidden="1"/>
    </xf>
    <xf numFmtId="0" fontId="11" fillId="11" borderId="4" xfId="0" applyFont="1" applyFill="1" applyBorder="1" applyAlignment="1" applyProtection="1">
      <alignment horizontal="center" vertical="center"/>
      <protection hidden="1"/>
    </xf>
    <xf numFmtId="0" fontId="11" fillId="11" borderId="6" xfId="0" applyFont="1" applyFill="1" applyBorder="1" applyAlignment="1" applyProtection="1">
      <alignment horizontal="center" vertical="center"/>
      <protection hidden="1"/>
    </xf>
    <xf numFmtId="49" fontId="11" fillId="0" borderId="24" xfId="0" applyNumberFormat="1" applyFont="1" applyBorder="1" applyAlignment="1" applyProtection="1">
      <alignment horizontal="center" vertical="center" shrinkToFit="1"/>
      <protection locked="0"/>
    </xf>
    <xf numFmtId="49" fontId="11" fillId="0" borderId="26" xfId="0" applyNumberFormat="1" applyFont="1" applyBorder="1" applyAlignment="1" applyProtection="1">
      <alignment horizontal="center" vertical="center" shrinkToFit="1"/>
      <protection locked="0"/>
    </xf>
    <xf numFmtId="0" fontId="11" fillId="0" borderId="0" xfId="0" applyFont="1" applyAlignment="1" applyProtection="1">
      <alignment horizontal="distributed" vertical="center"/>
      <protection hidden="1"/>
    </xf>
    <xf numFmtId="176" fontId="11" fillId="0" borderId="24" xfId="0" applyNumberFormat="1" applyFont="1" applyBorder="1" applyAlignment="1" applyProtection="1">
      <alignment horizontal="center" vertical="center" shrinkToFit="1"/>
      <protection locked="0"/>
    </xf>
    <xf numFmtId="176" fontId="11" fillId="0" borderId="26" xfId="0" applyNumberFormat="1"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176" fontId="11" fillId="0" borderId="0" xfId="0" applyNumberFormat="1" applyFont="1" applyAlignment="1" applyProtection="1">
      <alignment horizontal="center" vertical="center" shrinkToFit="1"/>
      <protection locked="0"/>
    </xf>
    <xf numFmtId="0" fontId="11" fillId="0" borderId="19" xfId="0" applyFont="1" applyBorder="1" applyAlignment="1" applyProtection="1">
      <alignment horizontal="center" vertical="center" shrinkToFit="1"/>
      <protection locked="0"/>
    </xf>
    <xf numFmtId="0" fontId="11" fillId="0" borderId="20"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6" fillId="0" borderId="0" xfId="1" applyAlignment="1" applyProtection="1">
      <alignment horizontal="left" vertical="center"/>
      <protection hidden="1"/>
    </xf>
    <xf numFmtId="0" fontId="58" fillId="0" borderId="0" xfId="0" applyFont="1" applyAlignment="1" applyProtection="1">
      <alignment horizontal="center" vertical="center" shrinkToFit="1"/>
      <protection locked="0"/>
    </xf>
    <xf numFmtId="0" fontId="11" fillId="11" borderId="39" xfId="0" applyFont="1" applyFill="1" applyBorder="1" applyAlignment="1" applyProtection="1">
      <alignment horizontal="center" vertical="center"/>
      <protection hidden="1"/>
    </xf>
    <xf numFmtId="0" fontId="11" fillId="11" borderId="60" xfId="0" applyFont="1" applyFill="1" applyBorder="1" applyAlignment="1" applyProtection="1">
      <alignment horizontal="center" vertical="center"/>
      <protection hidden="1"/>
    </xf>
    <xf numFmtId="0" fontId="11" fillId="4" borderId="32" xfId="0" applyFont="1" applyFill="1" applyBorder="1" applyAlignment="1" applyProtection="1">
      <alignment horizontal="center" vertical="center"/>
      <protection hidden="1"/>
    </xf>
    <xf numFmtId="0" fontId="11" fillId="4" borderId="30" xfId="0" applyFont="1" applyFill="1" applyBorder="1" applyAlignment="1" applyProtection="1">
      <alignment horizontal="center" vertical="center"/>
      <protection hidden="1"/>
    </xf>
    <xf numFmtId="0" fontId="11" fillId="4" borderId="38" xfId="0" applyFont="1" applyFill="1" applyBorder="1" applyAlignment="1" applyProtection="1">
      <alignment horizontal="center" vertical="center"/>
      <protection hidden="1"/>
    </xf>
    <xf numFmtId="0" fontId="11" fillId="4" borderId="33" xfId="0" applyFont="1" applyFill="1" applyBorder="1" applyAlignment="1" applyProtection="1">
      <alignment horizontal="center" vertical="center"/>
      <protection hidden="1"/>
    </xf>
    <xf numFmtId="0" fontId="11" fillId="0" borderId="48" xfId="0" applyFont="1" applyBorder="1" applyAlignment="1" applyProtection="1">
      <alignment horizontal="center" vertical="center"/>
      <protection hidden="1"/>
    </xf>
    <xf numFmtId="0" fontId="11" fillId="0" borderId="44"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hidden="1"/>
    </xf>
    <xf numFmtId="0" fontId="11" fillId="0" borderId="25" xfId="0" applyFont="1" applyBorder="1" applyAlignment="1" applyProtection="1">
      <alignment horizontal="center" vertical="center"/>
      <protection hidden="1"/>
    </xf>
    <xf numFmtId="0" fontId="46" fillId="12" borderId="0" xfId="0" applyFont="1" applyFill="1" applyAlignment="1" applyProtection="1">
      <alignment horizontal="left" vertical="center" wrapText="1"/>
      <protection hidden="1"/>
    </xf>
    <xf numFmtId="0" fontId="11" fillId="0" borderId="35" xfId="0" applyFont="1" applyBorder="1" applyAlignment="1" applyProtection="1">
      <alignment horizontal="left" vertical="center"/>
      <protection hidden="1"/>
    </xf>
    <xf numFmtId="0" fontId="11" fillId="0" borderId="2" xfId="0" applyFont="1" applyBorder="1" applyAlignment="1" applyProtection="1">
      <alignment horizontal="left" vertical="center"/>
      <protection hidden="1"/>
    </xf>
    <xf numFmtId="0" fontId="11" fillId="3" borderId="39" xfId="0" applyFont="1" applyFill="1" applyBorder="1" applyAlignment="1" applyProtection="1">
      <alignment horizontal="center" vertical="center"/>
      <protection hidden="1"/>
    </xf>
    <xf numFmtId="0" fontId="11" fillId="3" borderId="60" xfId="0" applyFont="1" applyFill="1" applyBorder="1" applyAlignment="1" applyProtection="1">
      <alignment horizontal="center" vertical="center"/>
      <protection hidden="1"/>
    </xf>
    <xf numFmtId="0" fontId="11" fillId="0" borderId="9" xfId="0" applyFont="1" applyBorder="1" applyAlignment="1" applyProtection="1">
      <alignment horizontal="left" vertical="center"/>
      <protection hidden="1"/>
    </xf>
    <xf numFmtId="0" fontId="11" fillId="0" borderId="10" xfId="0" applyFont="1" applyBorder="1" applyAlignment="1" applyProtection="1">
      <alignment horizontal="left" vertical="center"/>
      <protection hidden="1"/>
    </xf>
    <xf numFmtId="0" fontId="11" fillId="0" borderId="15" xfId="0" applyFont="1" applyBorder="1" applyAlignment="1" applyProtection="1">
      <alignment horizontal="left" vertical="center"/>
      <protection hidden="1"/>
    </xf>
    <xf numFmtId="0" fontId="11" fillId="0" borderId="37" xfId="0" applyFont="1" applyBorder="1" applyAlignment="1" applyProtection="1">
      <alignment horizontal="left" vertical="center"/>
      <protection hidden="1"/>
    </xf>
    <xf numFmtId="0" fontId="11" fillId="0" borderId="38" xfId="0" applyFont="1" applyBorder="1" applyAlignment="1" applyProtection="1">
      <alignment horizontal="left" vertical="center"/>
      <protection hidden="1"/>
    </xf>
    <xf numFmtId="0" fontId="11" fillId="0" borderId="10" xfId="0" applyFont="1" applyBorder="1" applyAlignment="1" applyProtection="1">
      <alignment horizontal="center" vertical="center"/>
      <protection hidden="1"/>
    </xf>
    <xf numFmtId="0" fontId="11" fillId="0" borderId="38" xfId="0" applyFont="1" applyBorder="1" applyAlignment="1" applyProtection="1">
      <alignment horizontal="center" vertical="center"/>
      <protection hidden="1"/>
    </xf>
    <xf numFmtId="0" fontId="28" fillId="0" borderId="24" xfId="0" applyFont="1" applyBorder="1" applyAlignment="1" applyProtection="1">
      <alignment horizontal="center" vertical="center"/>
      <protection hidden="1"/>
    </xf>
    <xf numFmtId="0" fontId="28" fillId="0" borderId="26" xfId="0" applyFont="1" applyBorder="1" applyAlignment="1" applyProtection="1">
      <alignment horizontal="center" vertical="center"/>
      <protection hidden="1"/>
    </xf>
    <xf numFmtId="0" fontId="28" fillId="0" borderId="44" xfId="0" applyFont="1" applyBorder="1" applyAlignment="1" applyProtection="1">
      <alignment horizontal="center" vertical="center"/>
      <protection hidden="1"/>
    </xf>
    <xf numFmtId="0" fontId="28" fillId="0" borderId="45" xfId="0" applyFont="1" applyBorder="1" applyAlignment="1" applyProtection="1">
      <alignment horizontal="center" vertical="center"/>
      <protection hidden="1"/>
    </xf>
    <xf numFmtId="0" fontId="21" fillId="0" borderId="9"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0" xfId="0" applyFont="1" applyAlignment="1" applyProtection="1">
      <alignment horizontal="center" vertical="center"/>
      <protection hidden="1"/>
    </xf>
    <xf numFmtId="0" fontId="21" fillId="0" borderId="37" xfId="0" applyFont="1" applyBorder="1" applyAlignment="1" applyProtection="1">
      <alignment horizontal="center" vertical="center"/>
      <protection hidden="1"/>
    </xf>
    <xf numFmtId="0" fontId="21" fillId="0" borderId="38" xfId="0" applyFont="1" applyBorder="1" applyAlignment="1" applyProtection="1">
      <alignment horizontal="center" vertical="center"/>
      <protection hidden="1"/>
    </xf>
    <xf numFmtId="0" fontId="21" fillId="0" borderId="42" xfId="0" applyFont="1" applyBorder="1" applyAlignment="1" applyProtection="1">
      <alignment horizontal="left" vertical="top" wrapText="1" indent="1"/>
      <protection locked="0"/>
    </xf>
    <xf numFmtId="0" fontId="21" fillId="0" borderId="10" xfId="0" applyFont="1" applyBorder="1" applyAlignment="1" applyProtection="1">
      <alignment horizontal="left" vertical="top" wrapText="1" indent="1"/>
      <protection locked="0"/>
    </xf>
    <xf numFmtId="0" fontId="21" fillId="0" borderId="11" xfId="0" applyFont="1" applyBorder="1" applyAlignment="1" applyProtection="1">
      <alignment horizontal="left" vertical="top" wrapText="1" indent="1"/>
      <protection locked="0"/>
    </xf>
    <xf numFmtId="0" fontId="21" fillId="0" borderId="7" xfId="0" applyFont="1" applyBorder="1" applyAlignment="1" applyProtection="1">
      <alignment horizontal="left" vertical="top" wrapText="1" indent="1"/>
      <protection locked="0"/>
    </xf>
    <xf numFmtId="0" fontId="21" fillId="0" borderId="0" xfId="0" applyFont="1" applyAlignment="1" applyProtection="1">
      <alignment horizontal="left" vertical="top" wrapText="1" indent="1"/>
      <protection locked="0"/>
    </xf>
    <xf numFmtId="0" fontId="21" fillId="0" borderId="16" xfId="0" applyFont="1" applyBorder="1" applyAlignment="1" applyProtection="1">
      <alignment horizontal="left" vertical="top" wrapText="1" indent="1"/>
      <protection locked="0"/>
    </xf>
    <xf numFmtId="0" fontId="21" fillId="0" borderId="39" xfId="0" applyFont="1" applyBorder="1" applyAlignment="1" applyProtection="1">
      <alignment horizontal="left" vertical="top" wrapText="1" indent="1"/>
      <protection locked="0"/>
    </xf>
    <xf numFmtId="0" fontId="21" fillId="0" borderId="38" xfId="0" applyFont="1" applyBorder="1" applyAlignment="1" applyProtection="1">
      <alignment horizontal="left" vertical="top" wrapText="1" indent="1"/>
      <protection locked="0"/>
    </xf>
    <xf numFmtId="0" fontId="21" fillId="0" borderId="40" xfId="0" applyFont="1" applyBorder="1" applyAlignment="1" applyProtection="1">
      <alignment horizontal="left" vertical="top" wrapText="1" indent="1"/>
      <protection locked="0"/>
    </xf>
    <xf numFmtId="0" fontId="18" fillId="9" borderId="1" xfId="0" applyFont="1" applyFill="1" applyBorder="1" applyAlignment="1" applyProtection="1">
      <alignment horizontal="center" vertical="center" wrapText="1" shrinkToFit="1"/>
      <protection hidden="1"/>
    </xf>
    <xf numFmtId="0" fontId="18" fillId="9" borderId="3" xfId="0" applyFont="1" applyFill="1" applyBorder="1" applyAlignment="1" applyProtection="1">
      <alignment horizontal="center" vertical="center" wrapText="1" shrinkToFit="1"/>
      <protection hidden="1"/>
    </xf>
    <xf numFmtId="0" fontId="69" fillId="2" borderId="0" xfId="0" applyFont="1" applyFill="1" applyAlignment="1" applyProtection="1">
      <alignment horizontal="center" vertical="center"/>
      <protection hidden="1"/>
    </xf>
    <xf numFmtId="0" fontId="11" fillId="0" borderId="32"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36" xfId="0" applyFont="1" applyBorder="1" applyAlignment="1" applyProtection="1">
      <alignment horizontal="left" vertical="center"/>
      <protection hidden="1"/>
    </xf>
    <xf numFmtId="0" fontId="11" fillId="0" borderId="5" xfId="0" applyFont="1" applyBorder="1" applyAlignment="1" applyProtection="1">
      <alignment horizontal="left" vertical="center"/>
      <protection hidden="1"/>
    </xf>
    <xf numFmtId="0" fontId="11" fillId="0" borderId="6" xfId="0" applyFont="1" applyBorder="1" applyAlignment="1" applyProtection="1">
      <alignment horizontal="left" vertical="center"/>
      <protection hidden="1"/>
    </xf>
    <xf numFmtId="0" fontId="11" fillId="0" borderId="25" xfId="0" applyFont="1" applyBorder="1" applyAlignment="1" applyProtection="1">
      <alignment horizontal="left" vertical="center"/>
      <protection hidden="1"/>
    </xf>
    <xf numFmtId="49" fontId="11" fillId="0" borderId="4"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59" xfId="0" applyNumberFormat="1" applyFont="1" applyBorder="1" applyAlignment="1" applyProtection="1">
      <alignment horizontal="center" vertical="center"/>
      <protection locked="0"/>
    </xf>
    <xf numFmtId="49" fontId="11" fillId="0" borderId="27" xfId="0" applyNumberFormat="1" applyFont="1" applyBorder="1" applyAlignment="1" applyProtection="1">
      <alignment horizontal="center" vertical="center"/>
      <protection locked="0"/>
    </xf>
    <xf numFmtId="49" fontId="11" fillId="0" borderId="28" xfId="0" applyNumberFormat="1" applyFont="1" applyBorder="1" applyAlignment="1" applyProtection="1">
      <alignment horizontal="center" vertical="center"/>
      <protection locked="0"/>
    </xf>
    <xf numFmtId="49" fontId="11" fillId="0" borderId="48" xfId="0" applyNumberFormat="1" applyFont="1" applyBorder="1" applyAlignment="1" applyProtection="1">
      <alignment horizontal="center" vertical="center"/>
      <protection locked="0"/>
    </xf>
    <xf numFmtId="0" fontId="11" fillId="0" borderId="9" xfId="0" applyFont="1" applyBorder="1" applyAlignment="1" applyProtection="1">
      <alignment horizontal="left" vertical="center" wrapText="1"/>
      <protection hidden="1"/>
    </xf>
    <xf numFmtId="0" fontId="11" fillId="0" borderId="10" xfId="0" applyFont="1" applyBorder="1" applyAlignment="1" applyProtection="1">
      <alignment horizontal="left" vertical="center" wrapText="1"/>
      <protection hidden="1"/>
    </xf>
    <xf numFmtId="0" fontId="11" fillId="0" borderId="15"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2" fillId="0" borderId="15" xfId="0" applyFont="1" applyBorder="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2" fillId="0" borderId="8" xfId="0" applyFont="1" applyBorder="1" applyAlignment="1" applyProtection="1">
      <alignment horizontal="left" vertical="center" wrapText="1"/>
      <protection hidden="1"/>
    </xf>
    <xf numFmtId="0" fontId="22" fillId="0" borderId="0" xfId="1" applyFont="1" applyAlignment="1" applyProtection="1">
      <alignment horizontal="center" vertical="center"/>
      <protection hidden="1"/>
    </xf>
    <xf numFmtId="0" fontId="11" fillId="0" borderId="46" xfId="0" applyFont="1" applyBorder="1" applyAlignment="1" applyProtection="1">
      <alignment horizontal="center" vertical="center" wrapText="1"/>
      <protection hidden="1"/>
    </xf>
    <xf numFmtId="0" fontId="11" fillId="0" borderId="47" xfId="0" applyFont="1" applyBorder="1" applyAlignment="1" applyProtection="1">
      <alignment horizontal="center" vertical="center" wrapText="1"/>
      <protection hidden="1"/>
    </xf>
    <xf numFmtId="0" fontId="21" fillId="0" borderId="1" xfId="0" applyFont="1" applyBorder="1" applyAlignment="1" applyProtection="1">
      <alignment horizontal="left" vertical="center" wrapText="1" shrinkToFit="1"/>
      <protection hidden="1"/>
    </xf>
    <xf numFmtId="0" fontId="21" fillId="0" borderId="2" xfId="0" applyFont="1" applyBorder="1" applyAlignment="1" applyProtection="1">
      <alignment horizontal="left" vertical="center" wrapText="1" shrinkToFit="1"/>
      <protection hidden="1"/>
    </xf>
    <xf numFmtId="0" fontId="21" fillId="0" borderId="3" xfId="0" applyFont="1" applyBorder="1" applyAlignment="1" applyProtection="1">
      <alignment horizontal="left" vertical="center" wrapText="1" shrinkToFit="1"/>
      <protection hidden="1"/>
    </xf>
    <xf numFmtId="0" fontId="21" fillId="9" borderId="3" xfId="0" applyFont="1" applyFill="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11" fillId="0" borderId="46" xfId="0" applyFont="1" applyBorder="1" applyAlignment="1" applyProtection="1">
      <alignment horizontal="center" vertical="center" wrapText="1" shrinkToFit="1"/>
      <protection hidden="1"/>
    </xf>
    <xf numFmtId="0" fontId="11" fillId="0" borderId="47" xfId="0" applyFont="1" applyBorder="1" applyAlignment="1" applyProtection="1">
      <alignment horizontal="center" vertical="center" wrapText="1" shrinkToFit="1"/>
      <protection hidden="1"/>
    </xf>
    <xf numFmtId="0" fontId="11" fillId="0" borderId="46" xfId="0" applyFont="1" applyBorder="1" applyAlignment="1" applyProtection="1">
      <alignment horizontal="center" vertical="center"/>
      <protection hidden="1"/>
    </xf>
    <xf numFmtId="0" fontId="11" fillId="0" borderId="47" xfId="0" applyFont="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71" fillId="0" borderId="0" xfId="1" applyFont="1" applyAlignment="1" applyProtection="1">
      <alignment horizontal="center" vertical="center"/>
      <protection hidden="1"/>
    </xf>
    <xf numFmtId="0" fontId="18" fillId="0" borderId="0" xfId="0" applyFont="1" applyAlignment="1" applyProtection="1">
      <alignment horizontal="left" shrinkToFit="1"/>
      <protection hidden="1"/>
    </xf>
    <xf numFmtId="0" fontId="27" fillId="0" borderId="0" xfId="0" applyFont="1" applyAlignment="1" applyProtection="1">
      <alignment horizontal="left"/>
      <protection hidden="1"/>
    </xf>
    <xf numFmtId="0" fontId="72" fillId="0" borderId="0" xfId="1" applyFont="1" applyAlignment="1" applyProtection="1">
      <alignment horizontal="center" vertical="center"/>
      <protection hidden="1"/>
    </xf>
    <xf numFmtId="0" fontId="44" fillId="0" borderId="9" xfId="0" applyFont="1" applyBorder="1" applyAlignment="1" applyProtection="1">
      <alignment horizontal="left" vertical="top"/>
      <protection hidden="1"/>
    </xf>
    <xf numFmtId="0" fontId="44" fillId="0" borderId="10" xfId="0" applyFont="1" applyBorder="1" applyAlignment="1" applyProtection="1">
      <alignment horizontal="left" vertical="top"/>
      <protection hidden="1"/>
    </xf>
    <xf numFmtId="0" fontId="44" fillId="0" borderId="55" xfId="0" applyFont="1" applyBorder="1" applyAlignment="1" applyProtection="1">
      <alignment horizontal="left" vertical="top"/>
      <protection hidden="1"/>
    </xf>
    <xf numFmtId="0" fontId="44" fillId="0" borderId="42" xfId="0" applyFont="1" applyBorder="1" applyAlignment="1" applyProtection="1">
      <alignment horizontal="left" vertical="top"/>
      <protection hidden="1"/>
    </xf>
    <xf numFmtId="0" fontId="44" fillId="0" borderId="11" xfId="0" applyFont="1" applyBorder="1" applyAlignment="1" applyProtection="1">
      <alignment horizontal="left" vertical="top"/>
      <protection hidden="1"/>
    </xf>
    <xf numFmtId="0" fontId="9" fillId="0" borderId="15" xfId="0" applyFont="1" applyBorder="1" applyAlignment="1" applyProtection="1">
      <alignment horizontal="left" vertical="center" shrinkToFit="1"/>
      <protection hidden="1"/>
    </xf>
    <xf numFmtId="0" fontId="9" fillId="0" borderId="0" xfId="0" applyFont="1" applyAlignment="1" applyProtection="1">
      <alignment horizontal="left" vertical="center" shrinkToFit="1"/>
      <protection hidden="1"/>
    </xf>
    <xf numFmtId="0" fontId="9" fillId="0" borderId="8" xfId="0" applyFont="1" applyBorder="1" applyAlignment="1" applyProtection="1">
      <alignment horizontal="left" vertical="center" shrinkToFit="1"/>
      <protection hidden="1"/>
    </xf>
    <xf numFmtId="0" fontId="9" fillId="0" borderId="49" xfId="0" applyFont="1" applyBorder="1" applyAlignment="1" applyProtection="1">
      <alignment horizontal="left" vertical="center" shrinkToFit="1"/>
      <protection hidden="1"/>
    </xf>
    <xf numFmtId="0" fontId="9" fillId="0" borderId="28" xfId="0" applyFont="1" applyBorder="1" applyAlignment="1" applyProtection="1">
      <alignment horizontal="left" vertical="center" shrinkToFit="1"/>
      <protection hidden="1"/>
    </xf>
    <xf numFmtId="0" fontId="9" fillId="0" borderId="25" xfId="0" applyFont="1" applyBorder="1" applyAlignment="1" applyProtection="1">
      <alignment horizontal="left" vertical="center" shrinkToFit="1"/>
      <protection hidden="1"/>
    </xf>
    <xf numFmtId="0" fontId="21" fillId="0" borderId="7" xfId="0" applyFont="1" applyBorder="1" applyAlignment="1" applyProtection="1">
      <alignment horizontal="left" vertical="center" shrinkToFit="1"/>
      <protection hidden="1"/>
    </xf>
    <xf numFmtId="0" fontId="21" fillId="0" borderId="0" xfId="0" applyFont="1" applyAlignment="1" applyProtection="1">
      <alignment horizontal="left" vertical="center" shrinkToFit="1"/>
      <protection hidden="1"/>
    </xf>
    <xf numFmtId="0" fontId="21" fillId="0" borderId="16" xfId="0" applyFont="1" applyBorder="1" applyAlignment="1" applyProtection="1">
      <alignment horizontal="left" vertical="center" shrinkToFit="1"/>
      <protection hidden="1"/>
    </xf>
    <xf numFmtId="0" fontId="21" fillId="0" borderId="27" xfId="0" applyFont="1" applyBorder="1" applyAlignment="1" applyProtection="1">
      <alignment horizontal="left" vertical="center" shrinkToFit="1"/>
      <protection hidden="1"/>
    </xf>
    <xf numFmtId="0" fontId="21" fillId="0" borderId="28" xfId="0" applyFont="1" applyBorder="1" applyAlignment="1" applyProtection="1">
      <alignment horizontal="left" vertical="center" shrinkToFit="1"/>
      <protection hidden="1"/>
    </xf>
    <xf numFmtId="0" fontId="21" fillId="0" borderId="48" xfId="0" applyFont="1" applyBorder="1" applyAlignment="1" applyProtection="1">
      <alignment horizontal="left" vertical="center" shrinkToFit="1"/>
      <protection hidden="1"/>
    </xf>
    <xf numFmtId="0" fontId="44" fillId="0" borderId="15" xfId="0" applyFont="1" applyBorder="1" applyAlignment="1" applyProtection="1">
      <alignment horizontal="left" vertical="top"/>
      <protection hidden="1"/>
    </xf>
    <xf numFmtId="0" fontId="44" fillId="0" borderId="0" xfId="0" applyFont="1" applyAlignment="1" applyProtection="1">
      <alignment horizontal="left" vertical="top"/>
      <protection hidden="1"/>
    </xf>
    <xf numFmtId="176" fontId="5" fillId="0" borderId="37" xfId="0" applyNumberFormat="1" applyFont="1" applyBorder="1" applyAlignment="1" applyProtection="1">
      <alignment horizontal="center" vertical="center" shrinkToFit="1"/>
      <protection hidden="1"/>
    </xf>
    <xf numFmtId="176" fontId="5" fillId="0" borderId="38" xfId="0" applyNumberFormat="1" applyFont="1" applyBorder="1" applyAlignment="1" applyProtection="1">
      <alignment horizontal="center" vertical="center" shrinkToFit="1"/>
      <protection hidden="1"/>
    </xf>
    <xf numFmtId="176" fontId="5" fillId="0" borderId="39" xfId="0" applyNumberFormat="1" applyFont="1" applyBorder="1" applyAlignment="1" applyProtection="1">
      <alignment horizontal="center" vertical="center" shrinkToFit="1"/>
      <protection hidden="1"/>
    </xf>
    <xf numFmtId="176" fontId="5" fillId="0" borderId="60" xfId="0" applyNumberFormat="1" applyFont="1" applyBorder="1" applyAlignment="1" applyProtection="1">
      <alignment horizontal="center" vertical="center" shrinkToFit="1"/>
      <protection hidden="1"/>
    </xf>
    <xf numFmtId="0" fontId="5" fillId="0" borderId="58" xfId="0" applyFont="1" applyBorder="1" applyAlignment="1" applyProtection="1">
      <alignment horizontal="center" vertical="center" shrinkToFit="1"/>
      <protection hidden="1"/>
    </xf>
    <xf numFmtId="0" fontId="5" fillId="0" borderId="61" xfId="0" applyFont="1" applyBorder="1" applyAlignment="1" applyProtection="1">
      <alignment horizontal="center" vertical="center" shrinkToFit="1"/>
      <protection hidden="1"/>
    </xf>
    <xf numFmtId="0" fontId="41" fillId="8" borderId="9" xfId="0" applyFont="1" applyFill="1" applyBorder="1" applyAlignment="1" applyProtection="1">
      <alignment horizontal="center" vertical="distributed" textRotation="255"/>
      <protection hidden="1"/>
    </xf>
    <xf numFmtId="0" fontId="41" fillId="8" borderId="15" xfId="0" applyFont="1" applyFill="1" applyBorder="1" applyAlignment="1" applyProtection="1">
      <alignment horizontal="center" vertical="distributed" textRotation="255"/>
      <protection hidden="1"/>
    </xf>
    <xf numFmtId="0" fontId="5" fillId="0" borderId="15" xfId="0" applyFont="1" applyBorder="1" applyAlignment="1" applyProtection="1">
      <alignment horizontal="center" vertical="center" wrapText="1" shrinkToFit="1"/>
      <protection hidden="1"/>
    </xf>
    <xf numFmtId="0" fontId="5" fillId="0" borderId="0" xfId="0" applyFont="1" applyAlignment="1" applyProtection="1">
      <alignment horizontal="center" vertical="center" wrapText="1" shrinkToFit="1"/>
      <protection hidden="1"/>
    </xf>
    <xf numFmtId="0" fontId="5" fillId="0" borderId="49" xfId="0" applyFont="1" applyBorder="1" applyAlignment="1" applyProtection="1">
      <alignment horizontal="center" vertical="center" wrapText="1" shrinkToFit="1"/>
      <protection hidden="1"/>
    </xf>
    <xf numFmtId="0" fontId="5" fillId="0" borderId="28" xfId="0" applyFont="1" applyBorder="1" applyAlignment="1" applyProtection="1">
      <alignment horizontal="center" vertical="center" wrapText="1" shrinkToFit="1"/>
      <protection hidden="1"/>
    </xf>
    <xf numFmtId="0" fontId="44" fillId="0" borderId="4" xfId="0" applyFont="1" applyBorder="1" applyAlignment="1" applyProtection="1">
      <alignment horizontal="left" vertical="top"/>
      <protection hidden="1"/>
    </xf>
    <xf numFmtId="0" fontId="44" fillId="0" borderId="5" xfId="0" applyFont="1" applyBorder="1" applyAlignment="1" applyProtection="1">
      <alignment horizontal="left" vertical="top"/>
      <protection hidden="1"/>
    </xf>
    <xf numFmtId="0" fontId="44" fillId="0" borderId="59" xfId="0" applyFont="1" applyBorder="1" applyAlignment="1" applyProtection="1">
      <alignment horizontal="left" vertical="top"/>
      <protection hidden="1"/>
    </xf>
    <xf numFmtId="0" fontId="8" fillId="0" borderId="15" xfId="0" applyFont="1" applyBorder="1" applyAlignment="1" applyProtection="1">
      <alignment horizontal="right" vertical="center" indent="1" shrinkToFit="1"/>
      <protection hidden="1"/>
    </xf>
    <xf numFmtId="0" fontId="8" fillId="0" borderId="0" xfId="0" applyFont="1" applyAlignment="1" applyProtection="1">
      <alignment horizontal="right" vertical="center" indent="1" shrinkToFit="1"/>
      <protection hidden="1"/>
    </xf>
    <xf numFmtId="0" fontId="8" fillId="0" borderId="8" xfId="0" applyFont="1" applyBorder="1" applyAlignment="1" applyProtection="1">
      <alignment horizontal="right" vertical="center" indent="1" shrinkToFit="1"/>
      <protection hidden="1"/>
    </xf>
    <xf numFmtId="0" fontId="8" fillId="0" borderId="49" xfId="0" applyFont="1" applyBorder="1" applyAlignment="1" applyProtection="1">
      <alignment horizontal="right" vertical="center" indent="1" shrinkToFit="1"/>
      <protection hidden="1"/>
    </xf>
    <xf numFmtId="0" fontId="8" fillId="0" borderId="28" xfId="0" applyFont="1" applyBorder="1" applyAlignment="1" applyProtection="1">
      <alignment horizontal="right" vertical="center" indent="1" shrinkToFit="1"/>
      <protection hidden="1"/>
    </xf>
    <xf numFmtId="0" fontId="8" fillId="0" borderId="25" xfId="0" applyFont="1" applyBorder="1" applyAlignment="1" applyProtection="1">
      <alignment horizontal="right" vertical="center" indent="1" shrinkToFit="1"/>
      <protection hidden="1"/>
    </xf>
    <xf numFmtId="176" fontId="11" fillId="0" borderId="0" xfId="0" applyNumberFormat="1" applyFont="1" applyAlignment="1" applyProtection="1">
      <alignment horizontal="left" vertical="center" wrapText="1" shrinkToFit="1"/>
      <protection hidden="1"/>
    </xf>
    <xf numFmtId="0" fontId="5" fillId="0" borderId="27" xfId="0" applyFont="1" applyBorder="1" applyAlignment="1" applyProtection="1">
      <alignment horizontal="left" vertical="center" wrapText="1" indent="1" shrinkToFit="1"/>
      <protection hidden="1"/>
    </xf>
    <xf numFmtId="0" fontId="5" fillId="0" borderId="28" xfId="0" applyFont="1" applyBorder="1" applyAlignment="1" applyProtection="1">
      <alignment horizontal="left" vertical="center" wrapText="1" indent="1" shrinkToFit="1"/>
      <protection hidden="1"/>
    </xf>
    <xf numFmtId="0" fontId="5" fillId="0" borderId="48" xfId="0" applyFont="1" applyBorder="1" applyAlignment="1" applyProtection="1">
      <alignment horizontal="left" vertical="center" wrapText="1" indent="1" shrinkToFit="1"/>
      <protection hidden="1"/>
    </xf>
    <xf numFmtId="0" fontId="44" fillId="0" borderId="6" xfId="0" applyFont="1" applyBorder="1" applyAlignment="1" applyProtection="1">
      <alignment horizontal="left" vertical="top"/>
      <protection hidden="1"/>
    </xf>
    <xf numFmtId="0" fontId="44" fillId="0" borderId="46" xfId="0" applyFont="1" applyBorder="1" applyAlignment="1" applyProtection="1">
      <alignment horizontal="left" vertical="top"/>
      <protection hidden="1"/>
    </xf>
    <xf numFmtId="0" fontId="44" fillId="0" borderId="50" xfId="0" applyFont="1" applyBorder="1" applyAlignment="1" applyProtection="1">
      <alignment horizontal="left" vertical="top"/>
      <protection hidden="1"/>
    </xf>
    <xf numFmtId="0" fontId="5" fillId="0" borderId="24" xfId="0" applyFont="1" applyBorder="1" applyAlignment="1" applyProtection="1">
      <alignment horizontal="left" shrinkToFit="1"/>
      <protection hidden="1"/>
    </xf>
    <xf numFmtId="177" fontId="5" fillId="0" borderId="24" xfId="0" applyNumberFormat="1" applyFont="1" applyBorder="1" applyAlignment="1" applyProtection="1">
      <alignment horizontal="center" shrinkToFit="1"/>
      <protection hidden="1"/>
    </xf>
    <xf numFmtId="0" fontId="45" fillId="0" borderId="27" xfId="0" applyFont="1" applyBorder="1" applyAlignment="1" applyProtection="1">
      <alignment horizontal="center" vertical="center" shrinkToFit="1"/>
      <protection hidden="1"/>
    </xf>
    <xf numFmtId="0" fontId="45" fillId="0" borderId="28" xfId="0" applyFont="1" applyBorder="1" applyAlignment="1" applyProtection="1">
      <alignment horizontal="center" vertical="center" shrinkToFit="1"/>
      <protection hidden="1"/>
    </xf>
    <xf numFmtId="0" fontId="45" fillId="0" borderId="48" xfId="0" applyFont="1" applyBorder="1" applyAlignment="1" applyProtection="1">
      <alignment horizontal="center" vertical="center" shrinkToFit="1"/>
      <protection hidden="1"/>
    </xf>
    <xf numFmtId="0" fontId="14" fillId="0" borderId="15" xfId="0" applyFont="1" applyBorder="1" applyAlignment="1" applyProtection="1">
      <alignment horizontal="left" vertical="center" shrinkToFit="1"/>
      <protection hidden="1"/>
    </xf>
    <xf numFmtId="0" fontId="14" fillId="0" borderId="0" xfId="0" applyFont="1" applyAlignment="1" applyProtection="1">
      <alignment horizontal="left" vertical="center" shrinkToFit="1"/>
      <protection hidden="1"/>
    </xf>
    <xf numFmtId="0" fontId="14" fillId="0" borderId="49" xfId="0" applyFont="1" applyBorder="1" applyAlignment="1" applyProtection="1">
      <alignment horizontal="left" vertical="center" shrinkToFit="1"/>
      <protection hidden="1"/>
    </xf>
    <xf numFmtId="0" fontId="14" fillId="0" borderId="28" xfId="0" applyFont="1" applyBorder="1" applyAlignment="1" applyProtection="1">
      <alignment horizontal="left" vertical="center" shrinkToFit="1"/>
      <protection hidden="1"/>
    </xf>
    <xf numFmtId="0" fontId="68" fillId="0" borderId="35" xfId="0" applyFont="1" applyBorder="1" applyAlignment="1" applyProtection="1">
      <alignment horizontal="left" vertical="center" wrapText="1" shrinkToFit="1"/>
      <protection hidden="1"/>
    </xf>
    <xf numFmtId="0" fontId="68" fillId="0" borderId="2" xfId="0" applyFont="1" applyBorder="1" applyAlignment="1" applyProtection="1">
      <alignment horizontal="left" vertical="center" wrapText="1" shrinkToFit="1"/>
      <protection hidden="1"/>
    </xf>
    <xf numFmtId="0" fontId="68" fillId="0" borderId="34" xfId="0" applyFont="1" applyBorder="1" applyAlignment="1" applyProtection="1">
      <alignment horizontal="left" vertical="center" wrapText="1" shrinkToFit="1"/>
      <protection hidden="1"/>
    </xf>
    <xf numFmtId="0" fontId="5" fillId="0" borderId="7" xfId="0" applyFont="1" applyBorder="1" applyAlignment="1" applyProtection="1">
      <alignment horizontal="center" vertical="center" shrinkToFit="1"/>
      <protection hidden="1"/>
    </xf>
    <xf numFmtId="0" fontId="5" fillId="0" borderId="0" xfId="0" applyFont="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27" xfId="0" applyFont="1" applyBorder="1" applyAlignment="1" applyProtection="1">
      <alignment horizontal="center" vertical="center" shrinkToFit="1"/>
      <protection hidden="1"/>
    </xf>
    <xf numFmtId="0" fontId="5" fillId="0" borderId="28" xfId="0" applyFont="1" applyBorder="1" applyAlignment="1" applyProtection="1">
      <alignment horizontal="center" vertical="center" shrinkToFit="1"/>
      <protection hidden="1"/>
    </xf>
    <xf numFmtId="0" fontId="5" fillId="0" borderId="25" xfId="0" applyFont="1" applyBorder="1" applyAlignment="1" applyProtection="1">
      <alignment horizontal="center" vertical="center" shrinkToFit="1"/>
      <protection hidden="1"/>
    </xf>
    <xf numFmtId="0" fontId="5" fillId="0" borderId="16" xfId="0" applyFont="1" applyBorder="1" applyAlignment="1" applyProtection="1">
      <alignment horizontal="center" vertical="center" shrinkToFit="1"/>
      <protection hidden="1"/>
    </xf>
    <xf numFmtId="0" fontId="5" fillId="0" borderId="48" xfId="0" applyFont="1" applyBorder="1" applyAlignment="1" applyProtection="1">
      <alignment horizontal="center" vertical="center" shrinkToFit="1"/>
      <protection hidden="1"/>
    </xf>
    <xf numFmtId="0" fontId="5" fillId="0" borderId="24" xfId="0" applyFont="1" applyBorder="1" applyAlignment="1" applyProtection="1">
      <alignment horizontal="center" shrinkToFit="1"/>
      <protection hidden="1"/>
    </xf>
    <xf numFmtId="0" fontId="5" fillId="0" borderId="26" xfId="0" applyFont="1" applyBorder="1" applyAlignment="1" applyProtection="1">
      <alignment horizontal="center" shrinkToFit="1"/>
      <protection hidden="1"/>
    </xf>
    <xf numFmtId="0" fontId="6" fillId="0" borderId="0" xfId="1" applyAlignment="1" applyProtection="1">
      <alignment horizontal="center"/>
      <protection hidden="1"/>
    </xf>
    <xf numFmtId="0" fontId="5" fillId="0" borderId="67"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5" fillId="0" borderId="68" xfId="0" applyFont="1" applyBorder="1" applyAlignment="1" applyProtection="1">
      <alignment horizontal="center"/>
      <protection hidden="1"/>
    </xf>
    <xf numFmtId="0" fontId="5" fillId="0" borderId="63" xfId="0" applyFont="1" applyBorder="1" applyAlignment="1" applyProtection="1">
      <alignment horizontal="center"/>
      <protection hidden="1"/>
    </xf>
    <xf numFmtId="0" fontId="5" fillId="0" borderId="69" xfId="0" applyFont="1" applyBorder="1" applyAlignment="1" applyProtection="1">
      <alignment horizontal="center"/>
      <protection hidden="1"/>
    </xf>
    <xf numFmtId="0" fontId="5" fillId="0" borderId="14" xfId="0" applyFont="1" applyBorder="1" applyAlignment="1" applyProtection="1">
      <alignment horizontal="center"/>
      <protection hidden="1"/>
    </xf>
    <xf numFmtId="0" fontId="5" fillId="0" borderId="18" xfId="0" applyFont="1" applyBorder="1" applyAlignment="1" applyProtection="1">
      <alignment horizontal="left" shrinkToFit="1"/>
      <protection hidden="1"/>
    </xf>
    <xf numFmtId="177" fontId="5" fillId="0" borderId="18" xfId="0" applyNumberFormat="1" applyFont="1" applyBorder="1" applyAlignment="1" applyProtection="1">
      <alignment horizontal="center" shrinkToFit="1"/>
      <protection hidden="1"/>
    </xf>
    <xf numFmtId="0" fontId="5" fillId="0" borderId="18" xfId="0" applyFont="1" applyBorder="1" applyAlignment="1" applyProtection="1">
      <alignment horizontal="center" shrinkToFit="1"/>
      <protection hidden="1"/>
    </xf>
    <xf numFmtId="0" fontId="5" fillId="0" borderId="41" xfId="0" applyFont="1" applyBorder="1" applyAlignment="1" applyProtection="1">
      <alignment horizontal="center" shrinkToFit="1"/>
      <protection hidden="1"/>
    </xf>
    <xf numFmtId="0" fontId="5" fillId="0" borderId="44" xfId="0" applyFont="1" applyBorder="1" applyAlignment="1" applyProtection="1">
      <alignment horizontal="left" shrinkToFit="1"/>
      <protection hidden="1"/>
    </xf>
    <xf numFmtId="177" fontId="5" fillId="0" borderId="44" xfId="0" applyNumberFormat="1" applyFont="1" applyBorder="1" applyAlignment="1" applyProtection="1">
      <alignment horizontal="center" shrinkToFit="1"/>
      <protection hidden="1"/>
    </xf>
    <xf numFmtId="0" fontId="5" fillId="0" borderId="44" xfId="0" applyFont="1" applyBorder="1" applyAlignment="1" applyProtection="1">
      <alignment horizontal="center" shrinkToFit="1"/>
      <protection hidden="1"/>
    </xf>
    <xf numFmtId="0" fontId="5" fillId="0" borderId="45" xfId="0" applyFont="1" applyBorder="1" applyAlignment="1" applyProtection="1">
      <alignment horizontal="center" shrinkToFit="1"/>
      <protection hidden="1"/>
    </xf>
    <xf numFmtId="0" fontId="5" fillId="0" borderId="47" xfId="0" applyFont="1" applyBorder="1" applyAlignment="1" applyProtection="1">
      <alignment horizontal="left" shrinkToFit="1"/>
      <protection hidden="1"/>
    </xf>
    <xf numFmtId="177" fontId="5" fillId="0" borderId="47" xfId="0" applyNumberFormat="1" applyFont="1" applyBorder="1" applyAlignment="1" applyProtection="1">
      <alignment horizontal="center" shrinkToFit="1"/>
      <protection hidden="1"/>
    </xf>
    <xf numFmtId="0" fontId="5" fillId="0" borderId="47" xfId="0" applyFont="1" applyBorder="1" applyAlignment="1" applyProtection="1">
      <alignment horizontal="center" shrinkToFit="1"/>
      <protection hidden="1"/>
    </xf>
    <xf numFmtId="0" fontId="5" fillId="0" borderId="51" xfId="0" applyFont="1" applyBorder="1" applyAlignment="1" applyProtection="1">
      <alignment horizontal="center" shrinkToFit="1"/>
      <protection hidden="1"/>
    </xf>
    <xf numFmtId="0" fontId="5" fillId="0" borderId="46" xfId="0" applyFont="1" applyBorder="1" applyAlignment="1" applyProtection="1">
      <alignment horizontal="left" shrinkToFit="1"/>
      <protection hidden="1"/>
    </xf>
    <xf numFmtId="177" fontId="5" fillId="0" borderId="46" xfId="0" applyNumberFormat="1" applyFont="1" applyBorder="1" applyAlignment="1" applyProtection="1">
      <alignment horizontal="center" shrinkToFit="1"/>
      <protection hidden="1"/>
    </xf>
    <xf numFmtId="0" fontId="5" fillId="0" borderId="46" xfId="0" applyFont="1" applyBorder="1" applyAlignment="1" applyProtection="1">
      <alignment horizontal="center" shrinkToFit="1"/>
      <protection hidden="1"/>
    </xf>
    <xf numFmtId="0" fontId="5" fillId="0" borderId="50" xfId="0" applyFont="1" applyBorder="1" applyAlignment="1" applyProtection="1">
      <alignment horizontal="center" shrinkToFit="1"/>
      <protection hidden="1"/>
    </xf>
    <xf numFmtId="0" fontId="41" fillId="8" borderId="9" xfId="0" applyFont="1" applyFill="1" applyBorder="1" applyAlignment="1" applyProtection="1">
      <alignment horizontal="center" vertical="top" textRotation="255"/>
      <protection hidden="1"/>
    </xf>
    <xf numFmtId="0" fontId="41" fillId="8" borderId="15" xfId="0" applyFont="1" applyFill="1" applyBorder="1" applyAlignment="1" applyProtection="1">
      <alignment horizontal="center" vertical="top" textRotation="255"/>
      <protection hidden="1"/>
    </xf>
    <xf numFmtId="180" fontId="11" fillId="0" borderId="7" xfId="0" applyNumberFormat="1" applyFont="1" applyBorder="1" applyAlignment="1" applyProtection="1">
      <alignment horizontal="center" vertical="center" wrapText="1"/>
      <protection hidden="1"/>
    </xf>
    <xf numFmtId="180" fontId="11" fillId="0" borderId="0" xfId="0" applyNumberFormat="1" applyFont="1" applyAlignment="1" applyProtection="1">
      <alignment horizontal="center" vertical="center" wrapText="1"/>
      <protection hidden="1"/>
    </xf>
    <xf numFmtId="180" fontId="11" fillId="0" borderId="8" xfId="0" applyNumberFormat="1" applyFont="1" applyBorder="1" applyAlignment="1" applyProtection="1">
      <alignment horizontal="center" vertical="center" wrapText="1"/>
      <protection hidden="1"/>
    </xf>
    <xf numFmtId="180" fontId="11" fillId="0" borderId="27" xfId="0" applyNumberFormat="1" applyFont="1" applyBorder="1" applyAlignment="1" applyProtection="1">
      <alignment horizontal="center" vertical="center" wrapText="1"/>
      <protection hidden="1"/>
    </xf>
    <xf numFmtId="180" fontId="11" fillId="0" borderId="28" xfId="0" applyNumberFormat="1" applyFont="1" applyBorder="1" applyAlignment="1" applyProtection="1">
      <alignment horizontal="center" vertical="center" wrapText="1"/>
      <protection hidden="1"/>
    </xf>
    <xf numFmtId="180" fontId="11" fillId="0" borderId="25" xfId="0" applyNumberFormat="1" applyFont="1" applyBorder="1" applyAlignment="1" applyProtection="1">
      <alignment horizontal="center" vertical="center" wrapText="1"/>
      <protection hidden="1"/>
    </xf>
    <xf numFmtId="0" fontId="5" fillId="0" borderId="7"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27" xfId="0" applyFont="1" applyBorder="1" applyAlignment="1" applyProtection="1">
      <alignment horizontal="center" vertical="center"/>
      <protection hidden="1"/>
    </xf>
    <xf numFmtId="0" fontId="5" fillId="0" borderId="28"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27"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21" fillId="0" borderId="7" xfId="0" applyFont="1" applyBorder="1" applyAlignment="1" applyProtection="1">
      <alignment horizontal="center" vertical="center"/>
      <protection hidden="1"/>
    </xf>
    <xf numFmtId="0" fontId="21" fillId="0" borderId="8" xfId="0" applyFont="1" applyBorder="1" applyAlignment="1" applyProtection="1">
      <alignment horizontal="center" vertical="center"/>
      <protection hidden="1"/>
    </xf>
    <xf numFmtId="0" fontId="21" fillId="0" borderId="27" xfId="0" applyFont="1" applyBorder="1" applyAlignment="1" applyProtection="1">
      <alignment horizontal="center" vertical="center"/>
      <protection hidden="1"/>
    </xf>
    <xf numFmtId="0" fontId="21" fillId="0" borderId="25"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21" fillId="0" borderId="48" xfId="0" applyFont="1" applyBorder="1" applyAlignment="1" applyProtection="1">
      <alignment horizontal="center" vertical="center"/>
      <protection hidden="1"/>
    </xf>
    <xf numFmtId="0" fontId="18" fillId="0" borderId="32" xfId="0" applyFont="1" applyBorder="1" applyAlignment="1" applyProtection="1">
      <alignment horizontal="center" vertical="center"/>
      <protection hidden="1"/>
    </xf>
    <xf numFmtId="0" fontId="18" fillId="0" borderId="30" xfId="0" applyFont="1" applyBorder="1" applyAlignment="1" applyProtection="1">
      <alignment horizontal="center" vertical="center"/>
      <protection hidden="1"/>
    </xf>
    <xf numFmtId="0" fontId="18" fillId="0" borderId="31" xfId="0" applyFont="1" applyBorder="1" applyAlignment="1" applyProtection="1">
      <alignment horizontal="center" vertical="center"/>
      <protection hidden="1"/>
    </xf>
    <xf numFmtId="0" fontId="12" fillId="0" borderId="32" xfId="0" applyFont="1" applyBorder="1" applyAlignment="1" applyProtection="1">
      <alignment horizontal="left" vertical="top" wrapText="1" indent="1" shrinkToFit="1"/>
      <protection hidden="1"/>
    </xf>
    <xf numFmtId="0" fontId="12" fillId="0" borderId="30" xfId="0" applyFont="1" applyBorder="1" applyAlignment="1" applyProtection="1">
      <alignment horizontal="left" vertical="top" wrapText="1" indent="1" shrinkToFit="1"/>
      <protection hidden="1"/>
    </xf>
    <xf numFmtId="0" fontId="12" fillId="0" borderId="33" xfId="0" applyFont="1" applyBorder="1" applyAlignment="1" applyProtection="1">
      <alignment horizontal="left" vertical="top" wrapText="1" indent="1" shrinkToFit="1"/>
      <protection hidden="1"/>
    </xf>
    <xf numFmtId="0" fontId="0" fillId="9" borderId="65" xfId="0" applyFill="1" applyBorder="1" applyAlignment="1">
      <alignment horizontal="center" vertical="center" wrapText="1"/>
    </xf>
    <xf numFmtId="0" fontId="0" fillId="9" borderId="51" xfId="0" applyFill="1" applyBorder="1" applyAlignment="1">
      <alignment horizontal="center" vertical="center"/>
    </xf>
    <xf numFmtId="0" fontId="0" fillId="9" borderId="57" xfId="0" applyFill="1" applyBorder="1" applyAlignment="1">
      <alignment horizontal="center" vertical="center"/>
    </xf>
    <xf numFmtId="0" fontId="0" fillId="9" borderId="47" xfId="0" applyFill="1" applyBorder="1" applyAlignment="1">
      <alignment horizontal="center" vertical="center"/>
    </xf>
    <xf numFmtId="0" fontId="33" fillId="9" borderId="9" xfId="0" applyFont="1" applyFill="1" applyBorder="1" applyAlignment="1">
      <alignment horizontal="center" vertical="center"/>
    </xf>
    <xf numFmtId="0" fontId="33" fillId="9" borderId="49" xfId="0" applyFont="1" applyFill="1" applyBorder="1" applyAlignment="1">
      <alignment horizontal="center" vertical="center"/>
    </xf>
    <xf numFmtId="0" fontId="71" fillId="0" borderId="4" xfId="1" applyFont="1" applyBorder="1" applyAlignment="1" applyProtection="1">
      <alignment horizontal="center" vertical="center"/>
      <protection hidden="1"/>
    </xf>
    <xf numFmtId="0" fontId="71" fillId="0" borderId="5" xfId="1" applyFont="1" applyBorder="1" applyAlignment="1" applyProtection="1">
      <alignment horizontal="center" vertical="center"/>
      <protection hidden="1"/>
    </xf>
    <xf numFmtId="0" fontId="71" fillId="0" borderId="6" xfId="1" applyFont="1" applyBorder="1" applyAlignment="1" applyProtection="1">
      <alignment horizontal="center" vertical="center"/>
      <protection hidden="1"/>
    </xf>
    <xf numFmtId="0" fontId="71" fillId="0" borderId="27" xfId="1" applyFont="1" applyBorder="1" applyAlignment="1" applyProtection="1">
      <alignment horizontal="center" vertical="center"/>
      <protection hidden="1"/>
    </xf>
    <xf numFmtId="0" fontId="71" fillId="0" borderId="28" xfId="1" applyFont="1" applyBorder="1" applyAlignment="1" applyProtection="1">
      <alignment horizontal="center" vertical="center"/>
      <protection hidden="1"/>
    </xf>
    <xf numFmtId="0" fontId="71" fillId="0" borderId="25" xfId="1" applyFont="1" applyBorder="1" applyAlignment="1" applyProtection="1">
      <alignment horizontal="center" vertical="center"/>
      <protection hidden="1"/>
    </xf>
    <xf numFmtId="0" fontId="0" fillId="0" borderId="24" xfId="0" applyBorder="1" applyAlignment="1" applyProtection="1">
      <alignment horizontal="left" vertical="center" wrapText="1"/>
      <protection locked="0"/>
    </xf>
    <xf numFmtId="0" fontId="40" fillId="0" borderId="23" xfId="0" applyFont="1" applyBorder="1" applyAlignment="1">
      <alignment horizontal="center"/>
    </xf>
    <xf numFmtId="0" fontId="40" fillId="0" borderId="24" xfId="0" applyFont="1" applyBorder="1" applyAlignment="1">
      <alignment horizontal="center"/>
    </xf>
    <xf numFmtId="0" fontId="40" fillId="0" borderId="43" xfId="0" applyFont="1" applyBorder="1" applyAlignment="1">
      <alignment horizontal="center"/>
    </xf>
    <xf numFmtId="0" fontId="40" fillId="0" borderId="44" xfId="0" applyFont="1" applyBorder="1" applyAlignment="1">
      <alignment horizontal="center"/>
    </xf>
    <xf numFmtId="0" fontId="38" fillId="0" borderId="24" xfId="0" applyFont="1" applyBorder="1" applyAlignment="1">
      <alignment horizontal="center"/>
    </xf>
    <xf numFmtId="0" fontId="38" fillId="0" borderId="44" xfId="0" applyFont="1" applyBorder="1" applyAlignment="1">
      <alignment horizontal="center"/>
    </xf>
    <xf numFmtId="0" fontId="0" fillId="10" borderId="24" xfId="0" applyFill="1" applyBorder="1" applyAlignment="1" applyProtection="1">
      <alignment horizontal="left" vertical="center"/>
      <protection locked="0"/>
    </xf>
    <xf numFmtId="0" fontId="0" fillId="0" borderId="24" xfId="0" applyBorder="1" applyAlignment="1" applyProtection="1">
      <alignment horizontal="center" vertical="center"/>
      <protection locked="0"/>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59" xfId="0" applyFont="1" applyBorder="1" applyAlignment="1">
      <alignment horizontal="center" vertical="center"/>
    </xf>
    <xf numFmtId="0" fontId="28" fillId="0" borderId="39" xfId="0" applyFont="1" applyBorder="1" applyAlignment="1">
      <alignment horizontal="center" vertical="center"/>
    </xf>
    <xf numFmtId="0" fontId="28" fillId="0" borderId="38" xfId="0" applyFont="1" applyBorder="1" applyAlignment="1">
      <alignment horizontal="center" vertical="center"/>
    </xf>
    <xf numFmtId="0" fontId="28" fillId="0" borderId="40" xfId="0" applyFont="1" applyBorder="1" applyAlignment="1">
      <alignment horizontal="center" vertical="center"/>
    </xf>
  </cellXfs>
  <cellStyles count="3">
    <cellStyle name="ハイパーリンク" xfId="1" builtinId="8"/>
    <cellStyle name="ハイパーリンク 2" xfId="2" xr:uid="{00000000-0005-0000-0000-000001000000}"/>
    <cellStyle name="標準" xfId="0" builtinId="0"/>
  </cellStyles>
  <dxfs count="68">
    <dxf>
      <fill>
        <patternFill>
          <bgColor theme="9" tint="0.59996337778862885"/>
        </patternFill>
      </fill>
    </dxf>
    <dxf>
      <fill>
        <patternFill>
          <bgColor theme="9" tint="0.59996337778862885"/>
        </patternFill>
      </fill>
    </dxf>
    <dxf>
      <fill>
        <patternFill>
          <fgColor theme="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fgColor theme="0"/>
        </patternFill>
      </fill>
    </dxf>
    <dxf>
      <font>
        <color theme="0"/>
      </font>
      <fill>
        <patternFill>
          <fgColor theme="0"/>
          <bgColor theme="0"/>
        </patternFill>
      </fill>
      <border>
        <left/>
        <right/>
        <top/>
        <bottom/>
        <vertical/>
        <horizontal/>
      </border>
    </dxf>
    <dxf>
      <fill>
        <patternFill>
          <fgColor theme="0"/>
        </patternFill>
      </fill>
    </dxf>
    <dxf>
      <font>
        <color theme="0"/>
      </font>
      <fill>
        <patternFill>
          <fgColor theme="0"/>
          <bgColor theme="0"/>
        </patternFill>
      </fill>
      <border>
        <left/>
        <right/>
        <top/>
        <bottom/>
        <vertical/>
        <horizontal/>
      </border>
    </dxf>
    <dxf>
      <fill>
        <patternFill>
          <fgColor theme="0"/>
        </patternFill>
      </fill>
    </dxf>
    <dxf>
      <border>
        <left style="thin">
          <color auto="1"/>
        </left>
        <right style="thin">
          <color auto="1"/>
        </right>
        <top style="thin">
          <color auto="1"/>
        </top>
        <bottom style="thin">
          <color auto="1"/>
        </bottom>
        <vertical/>
        <horizontal/>
      </border>
    </dxf>
    <dxf>
      <fill>
        <patternFill>
          <bgColor theme="8" tint="0.79998168889431442"/>
        </patternFill>
      </fill>
    </dxf>
    <dxf>
      <font>
        <b/>
        <i val="0"/>
        <color auto="1"/>
      </font>
      <fill>
        <patternFill>
          <bgColor theme="0"/>
        </patternFill>
      </fill>
    </dxf>
    <dxf>
      <font>
        <b/>
        <i val="0"/>
        <color auto="1"/>
      </font>
      <fill>
        <patternFill>
          <bgColor theme="0"/>
        </patternFill>
      </fill>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ont>
        <color theme="0"/>
      </font>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auto="1"/>
      </font>
      <fill>
        <patternFill>
          <bgColor theme="6" tint="0.59996337778862885"/>
        </patternFill>
      </fill>
      <border>
        <right style="thin">
          <color auto="1"/>
        </right>
        <top style="thin">
          <color auto="1"/>
        </top>
        <bottom style="thin">
          <color auto="1"/>
        </bottom>
      </border>
    </dxf>
    <dxf>
      <fill>
        <patternFill>
          <bgColor theme="8" tint="0.79998168889431442"/>
        </patternFill>
      </fill>
    </dxf>
    <dxf>
      <font>
        <b/>
        <i val="0"/>
        <color auto="1"/>
      </font>
      <fill>
        <patternFill>
          <bgColor theme="0"/>
        </patternFill>
      </fill>
    </dxf>
    <dxf>
      <font>
        <b/>
        <i val="0"/>
        <color auto="1"/>
      </font>
      <fill>
        <patternFill>
          <bgColor theme="0"/>
        </patternFill>
      </fill>
    </dxf>
    <dxf>
      <fill>
        <patternFill>
          <bgColor theme="8" tint="0.79998168889431442"/>
        </patternFill>
      </fill>
    </dxf>
    <dxf>
      <font>
        <b/>
        <i val="0"/>
      </font>
      <fill>
        <patternFill>
          <bgColor theme="0"/>
        </patternFill>
      </fill>
    </dxf>
    <dxf>
      <border>
        <left style="thin">
          <color auto="1"/>
        </left>
        <right style="thin">
          <color auto="1"/>
        </right>
        <top style="thin">
          <color auto="1"/>
        </top>
        <bottom style="thin">
          <color auto="1"/>
        </bottom>
        <vertical/>
        <horizontal/>
      </border>
    </dxf>
    <dxf>
      <fill>
        <patternFill>
          <bgColor theme="0"/>
        </patternFill>
      </fill>
    </dxf>
    <dxf>
      <border>
        <left style="thin">
          <color auto="1"/>
        </left>
        <right style="thin">
          <color auto="1"/>
        </right>
        <vertical/>
        <horizontal/>
      </border>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border>
        <top style="thin">
          <color auto="1"/>
        </top>
        <bottom style="thin">
          <color auto="1"/>
        </bottom>
        <vertical/>
        <horizontal/>
      </border>
    </dxf>
    <dxf>
      <border>
        <top style="thin">
          <color auto="1"/>
        </top>
        <bottom style="thin">
          <color auto="1"/>
        </bottom>
        <vertical/>
        <horizontal/>
      </border>
    </dxf>
    <dxf>
      <border>
        <left style="thin">
          <color auto="1"/>
        </left>
        <vertical/>
        <horizontal/>
      </border>
    </dxf>
    <dxf>
      <border>
        <left style="thin">
          <color auto="1"/>
        </left>
        <vertical/>
        <horizontal/>
      </border>
    </dxf>
    <dxf>
      <font>
        <color theme="0"/>
      </font>
    </dxf>
    <dxf>
      <font>
        <color theme="0"/>
      </font>
    </dxf>
    <dxf>
      <fill>
        <patternFill>
          <bgColor theme="8" tint="0.79998168889431442"/>
        </patternFill>
      </fill>
    </dxf>
    <dxf>
      <fill>
        <patternFill>
          <bgColor theme="8" tint="0.79998168889431442"/>
        </patternFill>
      </fill>
    </dxf>
    <dxf>
      <fill>
        <patternFill patternType="none">
          <bgColor auto="1"/>
        </patternFill>
      </fill>
      <border>
        <left style="thin">
          <color auto="1"/>
        </left>
        <right style="thin">
          <color auto="1"/>
        </right>
        <top style="thin">
          <color auto="1"/>
        </top>
        <bottom style="thin">
          <color auto="1"/>
        </bottom>
        <vertical/>
        <horizontal/>
      </border>
    </dxf>
    <dxf>
      <fill>
        <patternFill>
          <bgColor theme="8" tint="0.79998168889431442"/>
        </patternFill>
      </fill>
    </dxf>
    <dxf>
      <font>
        <color rgb="FFFF0000"/>
      </font>
      <numFmt numFmtId="0" formatCode="Genera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FF0000"/>
      </font>
      <fill>
        <patternFill>
          <bgColor theme="8" tint="0.79998168889431442"/>
        </patternFill>
      </fill>
    </dxf>
    <dxf>
      <font>
        <color rgb="FFFF000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BG30" lockText="1"/>
</file>

<file path=xl/ctrlProps/ctrlProp10.xml><?xml version="1.0" encoding="utf-8"?>
<formControlPr xmlns="http://schemas.microsoft.com/office/spreadsheetml/2009/9/main" objectType="CheckBox" fmlaLink="$BK$99" lockText="1"/>
</file>

<file path=xl/ctrlProps/ctrlProp11.xml><?xml version="1.0" encoding="utf-8"?>
<formControlPr xmlns="http://schemas.microsoft.com/office/spreadsheetml/2009/9/main" objectType="CheckBox" fmlaLink="$BK$98" lockText="1"/>
</file>

<file path=xl/ctrlProps/ctrlProp12.xml><?xml version="1.0" encoding="utf-8"?>
<formControlPr xmlns="http://schemas.microsoft.com/office/spreadsheetml/2009/9/main" objectType="CheckBox" fmlaLink="$BK$100" lockText="1"/>
</file>

<file path=xl/ctrlProps/ctrlProp13.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fmlaLink="$BK$106" lockText="1"/>
</file>

<file path=xl/ctrlProps/ctrlProp15.xml><?xml version="1.0" encoding="utf-8"?>
<formControlPr xmlns="http://schemas.microsoft.com/office/spreadsheetml/2009/9/main" objectType="CheckBox" fmlaLink="$BK$107" lockText="1"/>
</file>

<file path=xl/ctrlProps/ctrlProp16.xml><?xml version="1.0" encoding="utf-8"?>
<formControlPr xmlns="http://schemas.microsoft.com/office/spreadsheetml/2009/9/main" objectType="Radio" checked="Checked" firstButton="1" fmlaLink="'プルダウン（非表示予定）'!$A$61"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CheckBox" fmlaLink="$BG$30"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CheckBox" fmlaLink="BG30"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checked="Checked" fmlaLink="$BK$87" lockText="1"/>
</file>

<file path=xl/ctrlProps/ctrlProp40.xml><?xml version="1.0" encoding="utf-8"?>
<formControlPr xmlns="http://schemas.microsoft.com/office/spreadsheetml/2009/9/main" objectType="CheckBox" fmlaLink="$BN$100" lockText="1"/>
</file>

<file path=xl/ctrlProps/ctrlProp5.xml><?xml version="1.0" encoding="utf-8"?>
<formControlPr xmlns="http://schemas.microsoft.com/office/spreadsheetml/2009/9/main" objectType="CheckBox" checked="Checked" fmlaLink="$BK$88" lockText="1"/>
</file>

<file path=xl/ctrlProps/ctrlProp6.xml><?xml version="1.0" encoding="utf-8"?>
<formControlPr xmlns="http://schemas.microsoft.com/office/spreadsheetml/2009/9/main" objectType="CheckBox" fmlaLink="$BK$89" lockText="1"/>
</file>

<file path=xl/ctrlProps/ctrlProp7.xml><?xml version="1.0" encoding="utf-8"?>
<formControlPr xmlns="http://schemas.microsoft.com/office/spreadsheetml/2009/9/main" objectType="CheckBox" fmlaLink="$BK$90" lockText="1"/>
</file>

<file path=xl/ctrlProps/ctrlProp8.xml><?xml version="1.0" encoding="utf-8"?>
<formControlPr xmlns="http://schemas.microsoft.com/office/spreadsheetml/2009/9/main" objectType="CheckBox" fmlaLink="$BK$91" lockText="1"/>
</file>

<file path=xl/ctrlProps/ctrlProp9.xml><?xml version="1.0" encoding="utf-8"?>
<formControlPr xmlns="http://schemas.microsoft.com/office/spreadsheetml/2009/9/main" objectType="CheckBox" checked="Checked"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28</xdr:row>
          <xdr:rowOff>0</xdr:rowOff>
        </xdr:from>
        <xdr:to>
          <xdr:col>5</xdr:col>
          <xdr:colOff>85725</xdr:colOff>
          <xdr:row>29</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228600</xdr:rowOff>
        </xdr:from>
        <xdr:to>
          <xdr:col>2</xdr:col>
          <xdr:colOff>180975</xdr:colOff>
          <xdr:row>32</xdr:row>
          <xdr:rowOff>161925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266700</xdr:colOff>
      <xdr:row>3</xdr:row>
      <xdr:rowOff>41462</xdr:rowOff>
    </xdr:from>
    <xdr:to>
      <xdr:col>30</xdr:col>
      <xdr:colOff>231913</xdr:colOff>
      <xdr:row>15</xdr:row>
      <xdr:rowOff>184337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712765" y="894571"/>
          <a:ext cx="4247322" cy="2785027"/>
        </a:xfrm>
        <a:prstGeom prst="rect">
          <a:avLst/>
        </a:prstGeom>
        <a:noFill/>
        <a:ln w="28575">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76200</xdr:colOff>
          <xdr:row>131</xdr:row>
          <xdr:rowOff>0</xdr:rowOff>
        </xdr:from>
        <xdr:to>
          <xdr:col>9</xdr:col>
          <xdr:colOff>85725</xdr:colOff>
          <xdr:row>133</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200025</xdr:colOff>
          <xdr:row>112</xdr:row>
          <xdr:rowOff>38100</xdr:rowOff>
        </xdr:from>
        <xdr:to>
          <xdr:col>9</xdr:col>
          <xdr:colOff>85725</xdr:colOff>
          <xdr:row>114</xdr:row>
          <xdr:rowOff>9525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112</xdr:row>
          <xdr:rowOff>38100</xdr:rowOff>
        </xdr:from>
        <xdr:to>
          <xdr:col>12</xdr:col>
          <xdr:colOff>85725</xdr:colOff>
          <xdr:row>114</xdr:row>
          <xdr:rowOff>9525</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112</xdr:row>
          <xdr:rowOff>38100</xdr:rowOff>
        </xdr:from>
        <xdr:to>
          <xdr:col>15</xdr:col>
          <xdr:colOff>95250</xdr:colOff>
          <xdr:row>114</xdr:row>
          <xdr:rowOff>9525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112</xdr:row>
          <xdr:rowOff>38100</xdr:rowOff>
        </xdr:from>
        <xdr:to>
          <xdr:col>18</xdr:col>
          <xdr:colOff>95250</xdr:colOff>
          <xdr:row>114</xdr:row>
          <xdr:rowOff>9525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112</xdr:row>
          <xdr:rowOff>38100</xdr:rowOff>
        </xdr:from>
        <xdr:to>
          <xdr:col>21</xdr:col>
          <xdr:colOff>95250</xdr:colOff>
          <xdr:row>114</xdr:row>
          <xdr:rowOff>9525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118</xdr:row>
          <xdr:rowOff>38100</xdr:rowOff>
        </xdr:from>
        <xdr:to>
          <xdr:col>9</xdr:col>
          <xdr:colOff>85725</xdr:colOff>
          <xdr:row>120</xdr:row>
          <xdr:rowOff>28575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118</xdr:row>
          <xdr:rowOff>38100</xdr:rowOff>
        </xdr:from>
        <xdr:to>
          <xdr:col>15</xdr:col>
          <xdr:colOff>95250</xdr:colOff>
          <xdr:row>120</xdr:row>
          <xdr:rowOff>28575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118</xdr:row>
          <xdr:rowOff>38100</xdr:rowOff>
        </xdr:from>
        <xdr:to>
          <xdr:col>11</xdr:col>
          <xdr:colOff>76200</xdr:colOff>
          <xdr:row>120</xdr:row>
          <xdr:rowOff>28575</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118</xdr:row>
          <xdr:rowOff>38100</xdr:rowOff>
        </xdr:from>
        <xdr:to>
          <xdr:col>13</xdr:col>
          <xdr:colOff>95250</xdr:colOff>
          <xdr:row>120</xdr:row>
          <xdr:rowOff>28575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115</xdr:row>
          <xdr:rowOff>38100</xdr:rowOff>
        </xdr:from>
        <xdr:to>
          <xdr:col>9</xdr:col>
          <xdr:colOff>85725</xdr:colOff>
          <xdr:row>117</xdr:row>
          <xdr:rowOff>28575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115</xdr:row>
          <xdr:rowOff>38100</xdr:rowOff>
        </xdr:from>
        <xdr:to>
          <xdr:col>12</xdr:col>
          <xdr:colOff>85725</xdr:colOff>
          <xdr:row>117</xdr:row>
          <xdr:rowOff>28575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115</xdr:row>
          <xdr:rowOff>38100</xdr:rowOff>
        </xdr:from>
        <xdr:to>
          <xdr:col>15</xdr:col>
          <xdr:colOff>95250</xdr:colOff>
          <xdr:row>117</xdr:row>
          <xdr:rowOff>28575</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97</xdr:row>
          <xdr:rowOff>9525</xdr:rowOff>
        </xdr:from>
        <xdr:to>
          <xdr:col>9</xdr:col>
          <xdr:colOff>114300</xdr:colOff>
          <xdr:row>98</xdr:row>
          <xdr:rowOff>0</xdr:rowOff>
        </xdr:to>
        <xdr:sp macro="" textlink="">
          <xdr:nvSpPr>
            <xdr:cNvPr id="1448" name="Option Button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97</xdr:row>
          <xdr:rowOff>9525</xdr:rowOff>
        </xdr:from>
        <xdr:to>
          <xdr:col>12</xdr:col>
          <xdr:colOff>114300</xdr:colOff>
          <xdr:row>98</xdr:row>
          <xdr:rowOff>0</xdr:rowOff>
        </xdr:to>
        <xdr:sp macro="" textlink="">
          <xdr:nvSpPr>
            <xdr:cNvPr id="1449" name="Option Button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97</xdr:row>
          <xdr:rowOff>9525</xdr:rowOff>
        </xdr:from>
        <xdr:to>
          <xdr:col>15</xdr:col>
          <xdr:colOff>114300</xdr:colOff>
          <xdr:row>97</xdr:row>
          <xdr:rowOff>247650</xdr:rowOff>
        </xdr:to>
        <xdr:sp macro="" textlink="">
          <xdr:nvSpPr>
            <xdr:cNvPr id="1450" name="Option Button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9525</xdr:rowOff>
        </xdr:from>
        <xdr:to>
          <xdr:col>18</xdr:col>
          <xdr:colOff>114300</xdr:colOff>
          <xdr:row>98</xdr:row>
          <xdr:rowOff>0</xdr:rowOff>
        </xdr:to>
        <xdr:sp macro="" textlink="">
          <xdr:nvSpPr>
            <xdr:cNvPr id="1451" name="Option Button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97</xdr:row>
          <xdr:rowOff>9525</xdr:rowOff>
        </xdr:from>
        <xdr:to>
          <xdr:col>21</xdr:col>
          <xdr:colOff>104775</xdr:colOff>
          <xdr:row>98</xdr:row>
          <xdr:rowOff>0</xdr:rowOff>
        </xdr:to>
        <xdr:sp macro="" textlink="">
          <xdr:nvSpPr>
            <xdr:cNvPr id="1452" name="Option Button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98</xdr:row>
          <xdr:rowOff>9525</xdr:rowOff>
        </xdr:from>
        <xdr:to>
          <xdr:col>9</xdr:col>
          <xdr:colOff>114300</xdr:colOff>
          <xdr:row>99</xdr:row>
          <xdr:rowOff>0</xdr:rowOff>
        </xdr:to>
        <xdr:sp macro="" textlink="">
          <xdr:nvSpPr>
            <xdr:cNvPr id="1453" name="Option Button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98</xdr:row>
          <xdr:rowOff>9525</xdr:rowOff>
        </xdr:from>
        <xdr:to>
          <xdr:col>12</xdr:col>
          <xdr:colOff>114300</xdr:colOff>
          <xdr:row>99</xdr:row>
          <xdr:rowOff>0</xdr:rowOff>
        </xdr:to>
        <xdr:sp macro="" textlink="">
          <xdr:nvSpPr>
            <xdr:cNvPr id="1454" name="Option Button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98</xdr:row>
          <xdr:rowOff>19050</xdr:rowOff>
        </xdr:from>
        <xdr:to>
          <xdr:col>15</xdr:col>
          <xdr:colOff>114300</xdr:colOff>
          <xdr:row>99</xdr:row>
          <xdr:rowOff>0</xdr:rowOff>
        </xdr:to>
        <xdr:sp macro="" textlink="">
          <xdr:nvSpPr>
            <xdr:cNvPr id="1455" name="Option Button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99</xdr:row>
          <xdr:rowOff>9525</xdr:rowOff>
        </xdr:from>
        <xdr:to>
          <xdr:col>9</xdr:col>
          <xdr:colOff>114300</xdr:colOff>
          <xdr:row>100</xdr:row>
          <xdr:rowOff>0</xdr:rowOff>
        </xdr:to>
        <xdr:sp macro="" textlink="">
          <xdr:nvSpPr>
            <xdr:cNvPr id="1456" name="Option Button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102</xdr:row>
          <xdr:rowOff>9525</xdr:rowOff>
        </xdr:from>
        <xdr:to>
          <xdr:col>9</xdr:col>
          <xdr:colOff>114300</xdr:colOff>
          <xdr:row>103</xdr:row>
          <xdr:rowOff>0</xdr:rowOff>
        </xdr:to>
        <xdr:sp macro="" textlink="">
          <xdr:nvSpPr>
            <xdr:cNvPr id="1457" name="Option Button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102</xdr:row>
          <xdr:rowOff>9525</xdr:rowOff>
        </xdr:from>
        <xdr:to>
          <xdr:col>12</xdr:col>
          <xdr:colOff>114300</xdr:colOff>
          <xdr:row>103</xdr:row>
          <xdr:rowOff>0</xdr:rowOff>
        </xdr:to>
        <xdr:sp macro="" textlink="">
          <xdr:nvSpPr>
            <xdr:cNvPr id="1458" name="Option Button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102</xdr:row>
          <xdr:rowOff>9525</xdr:rowOff>
        </xdr:from>
        <xdr:to>
          <xdr:col>15</xdr:col>
          <xdr:colOff>114300</xdr:colOff>
          <xdr:row>103</xdr:row>
          <xdr:rowOff>0</xdr:rowOff>
        </xdr:to>
        <xdr:sp macro="" textlink="">
          <xdr:nvSpPr>
            <xdr:cNvPr id="1459" name="Option Button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9525</xdr:rowOff>
        </xdr:from>
        <xdr:to>
          <xdr:col>18</xdr:col>
          <xdr:colOff>114300</xdr:colOff>
          <xdr:row>103</xdr:row>
          <xdr:rowOff>0</xdr:rowOff>
        </xdr:to>
        <xdr:sp macro="" textlink="">
          <xdr:nvSpPr>
            <xdr:cNvPr id="1460" name="Option Button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102</xdr:row>
          <xdr:rowOff>9525</xdr:rowOff>
        </xdr:from>
        <xdr:to>
          <xdr:col>21</xdr:col>
          <xdr:colOff>104775</xdr:colOff>
          <xdr:row>103</xdr:row>
          <xdr:rowOff>0</xdr:rowOff>
        </xdr:to>
        <xdr:sp macro="" textlink="">
          <xdr:nvSpPr>
            <xdr:cNvPr id="1461" name="Option Button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105</xdr:row>
          <xdr:rowOff>19050</xdr:rowOff>
        </xdr:from>
        <xdr:to>
          <xdr:col>9</xdr:col>
          <xdr:colOff>114300</xdr:colOff>
          <xdr:row>106</xdr:row>
          <xdr:rowOff>0</xdr:rowOff>
        </xdr:to>
        <xdr:sp macro="" textlink="">
          <xdr:nvSpPr>
            <xdr:cNvPr id="1462" name="Option Button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105</xdr:row>
          <xdr:rowOff>19050</xdr:rowOff>
        </xdr:from>
        <xdr:to>
          <xdr:col>12</xdr:col>
          <xdr:colOff>114300</xdr:colOff>
          <xdr:row>106</xdr:row>
          <xdr:rowOff>0</xdr:rowOff>
        </xdr:to>
        <xdr:sp macro="" textlink="">
          <xdr:nvSpPr>
            <xdr:cNvPr id="1463" name="Option Button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105</xdr:row>
          <xdr:rowOff>19050</xdr:rowOff>
        </xdr:from>
        <xdr:to>
          <xdr:col>15</xdr:col>
          <xdr:colOff>114300</xdr:colOff>
          <xdr:row>106</xdr:row>
          <xdr:rowOff>0</xdr:rowOff>
        </xdr:to>
        <xdr:sp macro="" textlink="">
          <xdr:nvSpPr>
            <xdr:cNvPr id="1464" name="Option Button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105</xdr:row>
          <xdr:rowOff>19050</xdr:rowOff>
        </xdr:from>
        <xdr:to>
          <xdr:col>18</xdr:col>
          <xdr:colOff>114300</xdr:colOff>
          <xdr:row>106</xdr:row>
          <xdr:rowOff>0</xdr:rowOff>
        </xdr:to>
        <xdr:sp macro="" textlink="">
          <xdr:nvSpPr>
            <xdr:cNvPr id="1465" name="Option Button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98</xdr:row>
          <xdr:rowOff>9525</xdr:rowOff>
        </xdr:from>
        <xdr:to>
          <xdr:col>21</xdr:col>
          <xdr:colOff>104775</xdr:colOff>
          <xdr:row>99</xdr:row>
          <xdr:rowOff>0</xdr:rowOff>
        </xdr:to>
        <xdr:sp macro="" textlink="">
          <xdr:nvSpPr>
            <xdr:cNvPr id="1466" name="Option Button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106</xdr:row>
          <xdr:rowOff>19050</xdr:rowOff>
        </xdr:from>
        <xdr:to>
          <xdr:col>9</xdr:col>
          <xdr:colOff>114300</xdr:colOff>
          <xdr:row>107</xdr:row>
          <xdr:rowOff>0</xdr:rowOff>
        </xdr:to>
        <xdr:sp macro="" textlink="">
          <xdr:nvSpPr>
            <xdr:cNvPr id="1467" name="Option Button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106</xdr:row>
          <xdr:rowOff>9525</xdr:rowOff>
        </xdr:from>
        <xdr:to>
          <xdr:col>12</xdr:col>
          <xdr:colOff>123825</xdr:colOff>
          <xdr:row>106</xdr:row>
          <xdr:rowOff>247650</xdr:rowOff>
        </xdr:to>
        <xdr:sp macro="" textlink="">
          <xdr:nvSpPr>
            <xdr:cNvPr id="1468" name="Option Button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109</xdr:row>
          <xdr:rowOff>0</xdr:rowOff>
        </xdr:from>
        <xdr:to>
          <xdr:col>9</xdr:col>
          <xdr:colOff>114300</xdr:colOff>
          <xdr:row>109</xdr:row>
          <xdr:rowOff>247650</xdr:rowOff>
        </xdr:to>
        <xdr:sp macro="" textlink="">
          <xdr:nvSpPr>
            <xdr:cNvPr id="1469" name="Option Button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108</xdr:row>
          <xdr:rowOff>47625</xdr:rowOff>
        </xdr:from>
        <xdr:to>
          <xdr:col>12</xdr:col>
          <xdr:colOff>114300</xdr:colOff>
          <xdr:row>109</xdr:row>
          <xdr:rowOff>238125</xdr:rowOff>
        </xdr:to>
        <xdr:sp macro="" textlink="">
          <xdr:nvSpPr>
            <xdr:cNvPr id="1470" name="Option Button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109</xdr:row>
          <xdr:rowOff>9525</xdr:rowOff>
        </xdr:from>
        <xdr:to>
          <xdr:col>15</xdr:col>
          <xdr:colOff>114300</xdr:colOff>
          <xdr:row>110</xdr:row>
          <xdr:rowOff>0</xdr:rowOff>
        </xdr:to>
        <xdr:sp macro="" textlink="">
          <xdr:nvSpPr>
            <xdr:cNvPr id="1740" name="Option Button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0</xdr:row>
          <xdr:rowOff>28575</xdr:rowOff>
        </xdr:from>
        <xdr:to>
          <xdr:col>21</xdr:col>
          <xdr:colOff>313994</xdr:colOff>
          <xdr:row>1</xdr:row>
          <xdr:rowOff>276224</xdr:rowOff>
        </xdr:to>
        <xdr:pic>
          <xdr:nvPicPr>
            <xdr:cNvPr id="45" name="図 44">
              <a:extLst>
                <a:ext uri="{FF2B5EF4-FFF2-40B4-BE49-F238E27FC236}">
                  <a16:creationId xmlns:a16="http://schemas.microsoft.com/office/drawing/2014/main" id="{00000000-0008-0000-0000-00002D000000}"/>
                </a:ext>
              </a:extLst>
            </xdr:cNvPr>
            <xdr:cNvPicPr>
              <a:picLocks noChangeAspect="1" noChangeArrowheads="1"/>
              <a:extLst>
                <a:ext uri="{84589F7E-364E-4C9E-8A38-B11213B215E9}">
                  <a14:cameraTool cellRange="'プルダウン（非表示予定）'!$N$4:$S$7" spid="_x0000_s2027"/>
                </a:ext>
              </a:extLst>
            </xdr:cNvPicPr>
          </xdr:nvPicPr>
          <xdr:blipFill>
            <a:blip xmlns:r="http://schemas.openxmlformats.org/officeDocument/2006/relationships" r:embed="rId1"/>
            <a:srcRect/>
            <a:stretch>
              <a:fillRect/>
            </a:stretch>
          </xdr:blipFill>
          <xdr:spPr bwMode="auto">
            <a:xfrm>
              <a:off x="4133850" y="28575"/>
              <a:ext cx="4428794" cy="62864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118</xdr:row>
          <xdr:rowOff>38100</xdr:rowOff>
        </xdr:from>
        <xdr:to>
          <xdr:col>18</xdr:col>
          <xdr:colOff>104775</xdr:colOff>
          <xdr:row>120</xdr:row>
          <xdr:rowOff>28575</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271345</xdr:colOff>
      <xdr:row>0</xdr:row>
      <xdr:rowOff>76200</xdr:rowOff>
    </xdr:from>
    <xdr:to>
      <xdr:col>30</xdr:col>
      <xdr:colOff>300657</xdr:colOff>
      <xdr:row>1</xdr:row>
      <xdr:rowOff>233569</xdr:rowOff>
    </xdr:to>
    <xdr:pic>
      <xdr:nvPicPr>
        <xdr:cNvPr id="44" name="imgLogo" descr="https://cdnmedia.eurofins.com/apac/media/78363/logo.png">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82145" y="76200"/>
          <a:ext cx="1600937" cy="538369"/>
        </a:xfrm>
        <a:prstGeom prst="rect">
          <a:avLst/>
        </a:prstGeom>
        <a:solidFill>
          <a:schemeClr val="bg1"/>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621195</xdr:colOff>
      <xdr:row>4</xdr:row>
      <xdr:rowOff>124239</xdr:rowOff>
    </xdr:from>
    <xdr:to>
      <xdr:col>7</xdr:col>
      <xdr:colOff>430489</xdr:colOff>
      <xdr:row>10</xdr:row>
      <xdr:rowOff>236948</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557630" y="1085022"/>
          <a:ext cx="1846401" cy="1425976"/>
        </a:xfrm>
        <a:prstGeom prst="rect">
          <a:avLst/>
        </a:prstGeom>
        <a:ln w="19050">
          <a:solidFill>
            <a:schemeClr val="accent1">
              <a:lumMod val="50000"/>
            </a:schemeClr>
          </a:solidFill>
        </a:ln>
      </xdr:spPr>
    </xdr:pic>
    <xdr:clientData/>
  </xdr:twoCellAnchor>
  <xdr:twoCellAnchor>
    <xdr:from>
      <xdr:col>5</xdr:col>
      <xdr:colOff>842340</xdr:colOff>
      <xdr:row>8</xdr:row>
      <xdr:rowOff>8283</xdr:rowOff>
    </xdr:from>
    <xdr:to>
      <xdr:col>7</xdr:col>
      <xdr:colOff>273326</xdr:colOff>
      <xdr:row>8</xdr:row>
      <xdr:rowOff>198783</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778775" y="1929848"/>
          <a:ext cx="1153768" cy="190500"/>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347869</xdr:colOff>
      <xdr:row>4</xdr:row>
      <xdr:rowOff>149086</xdr:rowOff>
    </xdr:from>
    <xdr:ext cx="325730" cy="328423"/>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007086" y="1109869"/>
          <a:ext cx="325730"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twoCellAnchor editAs="oneCell">
    <xdr:from>
      <xdr:col>7</xdr:col>
      <xdr:colOff>927653</xdr:colOff>
      <xdr:row>1</xdr:row>
      <xdr:rowOff>30173</xdr:rowOff>
    </xdr:from>
    <xdr:to>
      <xdr:col>10</xdr:col>
      <xdr:colOff>492816</xdr:colOff>
      <xdr:row>10</xdr:row>
      <xdr:rowOff>219015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2"/>
        <a:srcRect l="1301" t="1169" r="1538" b="1577"/>
        <a:stretch/>
      </xdr:blipFill>
      <xdr:spPr>
        <a:xfrm>
          <a:off x="7586870" y="270369"/>
          <a:ext cx="2393674" cy="2222696"/>
        </a:xfrm>
        <a:prstGeom prst="rect">
          <a:avLst/>
        </a:prstGeom>
        <a:ln w="19050">
          <a:solidFill>
            <a:schemeClr val="accent1">
              <a:lumMod val="50000"/>
            </a:schemeClr>
          </a:solidFill>
        </a:ln>
      </xdr:spPr>
    </xdr:pic>
    <xdr:clientData/>
  </xdr:twoCellAnchor>
  <xdr:twoCellAnchor>
    <xdr:from>
      <xdr:col>7</xdr:col>
      <xdr:colOff>1038640</xdr:colOff>
      <xdr:row>6</xdr:row>
      <xdr:rowOff>19879</xdr:rowOff>
    </xdr:from>
    <xdr:to>
      <xdr:col>10</xdr:col>
      <xdr:colOff>219075</xdr:colOff>
      <xdr:row>7</xdr:row>
      <xdr:rowOff>74543</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8953915" y="1572454"/>
          <a:ext cx="1990310" cy="292789"/>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TP8\Desktop\kumamaru\&#31119;&#23798;&#29992;&#12510;&#12491;&#12517;&#12450;&#12523;\ASM\&#20381;&#38972;&#26360;\&#24314;&#26448;&#12450;&#12473;&#12505;&#12473;&#12488;&#20998;&#26512;&#20381;&#38972;&#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81.11.170\Personal\Users\BTP8\Desktop\kumamaru\&#31119;&#23798;&#29992;&#12510;&#12491;&#12517;&#12450;&#12523;\ASM\&#20381;&#38972;&#26360;\&#27726;&#29992;\&#12304;&#12466;&#12523;&#12510;&#20998;&#26512;&#20381;&#38972;&#29992;&#32025;&#12305;%20&#25552;&#26696;1-17&#35430;&#26009;&#24773;&#22577;&#12399;&#21029;&#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1.11.170\Personal\Users\BTP8\Desktop\kumamaru\&#31119;&#23798;&#29992;&#12510;&#12491;&#12517;&#12450;&#12523;\ASM\&#20381;&#38972;&#26360;\&#27726;&#29992;\&#12304;&#12466;&#12523;&#12510;&#20998;&#26512;&#20381;&#38972;&#29992;&#32025;&#12305;%20&#25552;&#26696;1-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TP8\Desktop\kumamaru\&#31119;&#23798;&#29992;&#12510;&#12491;&#12517;&#12450;&#12523;\ASM\&#20381;&#38972;&#26360;\20200928&#24314;&#26448;&#12450;&#12473;&#12505;&#12473;&#12488;&#20998;&#26512;&#20381;&#38972;&#26360;&#12304;&#31119;&#23798;&#12486;&#12473;&#12488;&#2999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非表示予定）"/>
      <sheetName val="依頼入力フォーム"/>
      <sheetName val="試料情報入力フォーム"/>
      <sheetName val="印刷画面"/>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非表示予定）"/>
      <sheetName val="依頼入力フォーム"/>
      <sheetName val="印刷画面"/>
    </sheetNames>
    <sheetDataSet>
      <sheetData sheetId="0" refreshError="1"/>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依頼入力フォーム"/>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omments" Target="../comments1.xml"/><Relationship Id="rId7" Type="http://schemas.openxmlformats.org/officeDocument/2006/relationships/ctrlProp" Target="../ctrlProps/ctrlProp1.xml"/><Relationship Id="rId2" Type="http://schemas.openxmlformats.org/officeDocument/2006/relationships/hyperlink" Target="https://www.eurofins.co.jp/%E7%92%B0%E5%A2%83%E5%88%86%E6%9E%90/%E6%94%BE%E5%B0%84%E8%83%BD-%E6%94%BE%E5%B0%84%E7%B7%9A/"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 Type="http://schemas.openxmlformats.org/officeDocument/2006/relationships/hyperlink" Target="https://www.eurofins.co.jp/"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4" Type="http://schemas.openxmlformats.org/officeDocument/2006/relationships/ctrlProp" Target="../ctrlProps/ctrlProp38.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8" Type="http://schemas.openxmlformats.org/officeDocument/2006/relationships/ctrlProp" Target="../ctrlProps/ctrlProp2.xml"/><Relationship Id="rId3" Type="http://schemas.openxmlformats.org/officeDocument/2006/relationships/hyperlink" Target="mailto:qken_asm@etjp.eurofinsasia.com"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20" Type="http://schemas.openxmlformats.org/officeDocument/2006/relationships/ctrlProp" Target="../ctrlProps/ctrlProp14.xml"/><Relationship Id="rId41"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DG238"/>
  <sheetViews>
    <sheetView showGridLines="0" tabSelected="1" zoomScaleNormal="100" zoomScaleSheetLayoutView="100" workbookViewId="0">
      <pane ySplit="2" topLeftCell="A3" activePane="bottomLeft" state="frozen"/>
      <selection pane="bottomLeft" sqref="A1:J1"/>
    </sheetView>
  </sheetViews>
  <sheetFormatPr defaultColWidth="0" defaultRowHeight="0" customHeight="1" zeroHeight="1"/>
  <cols>
    <col min="1" max="1" width="5.75" style="156" customWidth="1"/>
    <col min="2" max="21" width="5.125" style="75" customWidth="1"/>
    <col min="22" max="23" width="5.25" style="77" customWidth="1"/>
    <col min="24" max="25" width="5.125" style="75" customWidth="1"/>
    <col min="26" max="26" width="5" style="77" customWidth="1"/>
    <col min="27" max="29" width="5.125" style="77" customWidth="1"/>
    <col min="30" max="31" width="5.25" style="77" customWidth="1"/>
    <col min="32" max="32" width="5.25" style="77" hidden="1" customWidth="1"/>
    <col min="33" max="33" width="5.25" style="75" hidden="1" customWidth="1"/>
    <col min="34" max="34" width="5.125" style="75" hidden="1" customWidth="1"/>
    <col min="35" max="35" width="4.5" style="75" hidden="1" customWidth="1"/>
    <col min="36" max="37" width="8.625" style="75" hidden="1" customWidth="1"/>
    <col min="38" max="38" width="7.25" style="75" hidden="1" customWidth="1"/>
    <col min="39" max="40" width="5.125" style="75" hidden="1" customWidth="1"/>
    <col min="41" max="41" width="4.625" style="75" hidden="1" customWidth="1"/>
    <col min="42" max="42" width="7.5" style="75" hidden="1" customWidth="1"/>
    <col min="43" max="47" width="5.125" style="75" hidden="1" customWidth="1"/>
    <col min="48" max="48" width="8.625" style="75" hidden="1" customWidth="1"/>
    <col min="49" max="49" width="11.625" style="75" hidden="1" customWidth="1"/>
    <col min="50" max="58" width="5.125" style="75" hidden="1" customWidth="1"/>
    <col min="59" max="60" width="18.75" style="80" hidden="1" customWidth="1"/>
    <col min="61" max="62" width="5.125" style="81" hidden="1" customWidth="1"/>
    <col min="63" max="63" width="6.5" style="81" hidden="1" customWidth="1"/>
    <col min="64" max="64" width="8.625" style="81" hidden="1" customWidth="1"/>
    <col min="65" max="65" width="12.375" style="81" hidden="1" customWidth="1"/>
    <col min="66" max="66" width="13" style="81" hidden="1" customWidth="1"/>
    <col min="67" max="67" width="5.125" style="75" hidden="1" customWidth="1"/>
    <col min="68" max="68" width="7.25" style="75" hidden="1" customWidth="1"/>
    <col min="69" max="81" width="5.125" style="75" hidden="1" customWidth="1"/>
    <col min="82" max="82" width="11.125" style="75" hidden="1" customWidth="1"/>
    <col min="83" max="84" width="13" style="77" hidden="1" customWidth="1"/>
    <col min="85" max="85" width="22" style="77" hidden="1" customWidth="1"/>
    <col min="86" max="86" width="12.125" style="75" hidden="1" customWidth="1"/>
    <col min="87" max="87" width="12.25" style="75" hidden="1" customWidth="1"/>
    <col min="88" max="90" width="6.125" style="75" hidden="1" customWidth="1"/>
    <col min="91" max="91" width="5.125" style="75" hidden="1" customWidth="1"/>
    <col min="92" max="16384" width="9" style="75" hidden="1"/>
  </cols>
  <sheetData>
    <row r="1" spans="1:95" ht="30">
      <c r="A1" s="562" t="s">
        <v>456</v>
      </c>
      <c r="B1" s="562"/>
      <c r="C1" s="562"/>
      <c r="D1" s="562"/>
      <c r="E1" s="562"/>
      <c r="F1" s="562"/>
      <c r="G1" s="562"/>
      <c r="H1" s="562"/>
      <c r="I1" s="562"/>
      <c r="J1" s="562"/>
      <c r="N1" s="76"/>
      <c r="X1" s="419" t="str">
        <f>IF($C$138="","",HYPERLINK("#印刷画面!A1","　　印刷画面へ　　"))</f>
        <v/>
      </c>
      <c r="Y1" s="419"/>
      <c r="Z1" s="419"/>
      <c r="AA1" s="78"/>
      <c r="AB1" s="75"/>
      <c r="AC1" s="75"/>
      <c r="AD1" s="75"/>
      <c r="AE1" s="75"/>
      <c r="AH1" s="79"/>
      <c r="BG1" s="80" t="s">
        <v>0</v>
      </c>
      <c r="BH1" s="80" t="s">
        <v>1</v>
      </c>
      <c r="BJ1" s="82" t="s">
        <v>2</v>
      </c>
      <c r="BK1" s="83"/>
      <c r="BL1" s="83"/>
      <c r="BM1" s="84">
        <f ca="1">TODAY()</f>
        <v>45307</v>
      </c>
      <c r="BN1" s="85"/>
      <c r="BP1" s="86" t="s">
        <v>242</v>
      </c>
    </row>
    <row r="2" spans="1:95" ht="22.5" customHeight="1">
      <c r="A2" s="336" t="s">
        <v>457</v>
      </c>
      <c r="B2" s="129"/>
      <c r="C2" s="129"/>
      <c r="D2" s="129"/>
      <c r="E2" s="129"/>
      <c r="F2" s="129"/>
      <c r="G2" s="129"/>
      <c r="H2" s="129"/>
      <c r="I2" s="129"/>
      <c r="J2" s="129"/>
      <c r="P2" s="88"/>
      <c r="X2" s="419"/>
      <c r="Y2" s="419"/>
      <c r="Z2" s="419"/>
      <c r="AA2" s="352"/>
      <c r="AB2" s="353" t="s">
        <v>503</v>
      </c>
      <c r="AC2" s="351"/>
      <c r="AD2" s="350"/>
      <c r="AE2" s="350"/>
      <c r="AH2" s="79"/>
      <c r="AO2" s="90"/>
      <c r="AP2" s="90"/>
      <c r="AR2" s="90"/>
      <c r="AS2" s="90"/>
      <c r="BM2" s="85">
        <f ca="1">BM1+90</f>
        <v>45397</v>
      </c>
      <c r="BN2" s="85">
        <f ca="1">BM1-600</f>
        <v>44707</v>
      </c>
      <c r="BP2" s="91" t="s">
        <v>3</v>
      </c>
      <c r="BQ2" s="92"/>
      <c r="BR2" s="92"/>
      <c r="BS2" s="93">
        <v>3</v>
      </c>
      <c r="BT2" s="94" t="s">
        <v>227</v>
      </c>
      <c r="CD2" s="75" t="s">
        <v>4</v>
      </c>
      <c r="CE2" s="77" t="s">
        <v>5</v>
      </c>
      <c r="CF2" s="95" t="str">
        <f>IF(OR(G82="",G82='プルダウン（非表示予定）'!C24),"お客様情報宛","成績書送付先")</f>
        <v>お客様情報宛</v>
      </c>
      <c r="CG2" s="96"/>
      <c r="CH2" s="97" t="str">
        <f>IF(CF2="","",IF(CF2="お客様情報宛","","    "&amp;V44&amp;" 御中 "&amp;" "&amp;V48&amp;"  様"&amp;"  E-mail "&amp;V51&amp;CHAR(10)&amp;"　　　〒 "&amp;LEFT(V45,3)&amp;"-"&amp;RIGHT(V45,4)&amp;"   "&amp;V46&amp;"   "&amp;V47&amp;"TEL"&amp;V49&amp;" "&amp;" FAX"&amp;V50))</f>
        <v/>
      </c>
      <c r="CI2" s="98"/>
      <c r="CJ2" s="98"/>
    </row>
    <row r="3" spans="1:95" s="47" customFormat="1" ht="14.25" customHeight="1">
      <c r="A3" s="57"/>
      <c r="B3" s="47" t="s">
        <v>498</v>
      </c>
      <c r="T3" s="74"/>
      <c r="U3" s="74"/>
      <c r="X3" s="342"/>
      <c r="Y3" s="89"/>
      <c r="Z3" s="342"/>
      <c r="AA3" s="342"/>
      <c r="AB3" s="74"/>
      <c r="AC3" s="342"/>
      <c r="AD3" s="342"/>
      <c r="AE3" s="74"/>
      <c r="AF3" s="74"/>
      <c r="BG3" s="99"/>
      <c r="BH3" s="99"/>
      <c r="BI3" s="100"/>
      <c r="BJ3" s="100"/>
      <c r="BK3" s="100"/>
      <c r="BL3" s="100"/>
      <c r="BM3" s="100"/>
      <c r="BN3" s="100"/>
      <c r="BP3" s="101" t="s">
        <v>6</v>
      </c>
      <c r="BS3" s="102">
        <f>IF(G91='プルダウン（非表示予定）'!D19,1,0)</f>
        <v>0</v>
      </c>
      <c r="CE3" s="74" t="s">
        <v>7</v>
      </c>
      <c r="CF3" s="103" t="str">
        <f>IF(G83='プルダウン（非表示予定）'!E25,"請求先詳細",IF(G83='プルダウン（非表示予定）'!D25,"指定成績書送付先","お客様情報宛"))</f>
        <v>お客様情報宛</v>
      </c>
      <c r="CG3" s="104"/>
      <c r="CH3" s="105" t="str">
        <f>IF(CF3="","",IF(CF3="お客様情報宛","",IF(CF3="指定成績書送付先","","   "&amp;V74&amp;"   御中 "&amp;"　"&amp;V78&amp;"  様"&amp;"  E-mail "&amp;V81&amp;CHAR(10)&amp;"　　　〒 "&amp;LEFT(V75,3)&amp;"-"&amp;RIGHT(V75,4)&amp;"   "&amp;V76&amp;"   "&amp;V77&amp;"TEL"&amp;V79&amp;" "&amp;" FAX"&amp;V80)))</f>
        <v/>
      </c>
      <c r="CI3" s="106"/>
      <c r="CJ3" s="106"/>
    </row>
    <row r="4" spans="1:95" s="47" customFormat="1" ht="14.25" customHeight="1">
      <c r="A4" s="57"/>
      <c r="B4" s="47" t="s">
        <v>499</v>
      </c>
      <c r="T4" s="74"/>
      <c r="U4" s="74"/>
      <c r="X4" s="74"/>
      <c r="Y4" s="74"/>
      <c r="AB4" s="74"/>
      <c r="AC4" s="74"/>
      <c r="AD4" s="74"/>
      <c r="AE4" s="74"/>
      <c r="AF4" s="74"/>
      <c r="BG4" s="99"/>
      <c r="BH4" s="99"/>
      <c r="BI4" s="100"/>
      <c r="BJ4" s="100"/>
      <c r="BK4" s="100"/>
      <c r="BL4" s="100"/>
      <c r="BM4" s="100"/>
      <c r="BN4" s="100"/>
      <c r="BP4" s="101" t="s">
        <v>8</v>
      </c>
      <c r="BS4" s="102">
        <f>IF(BS3=1,1,IF(G91='プルダウン（非表示予定）'!E19,1,0))</f>
        <v>0</v>
      </c>
      <c r="CD4" s="74"/>
      <c r="CE4" s="74"/>
      <c r="CF4" s="74"/>
      <c r="CG4" s="74"/>
    </row>
    <row r="5" spans="1:95" s="47" customFormat="1" ht="14.25" customHeight="1">
      <c r="A5" s="57"/>
      <c r="B5" s="47" t="s">
        <v>9</v>
      </c>
      <c r="U5" s="123" t="s">
        <v>14</v>
      </c>
      <c r="X5" s="74"/>
      <c r="Y5" s="74"/>
      <c r="AB5" s="74"/>
      <c r="AC5" s="74"/>
      <c r="AD5" s="74"/>
      <c r="AE5" s="74"/>
      <c r="AF5" s="74"/>
      <c r="BG5" s="99"/>
      <c r="BH5" s="99"/>
      <c r="BI5" s="100"/>
      <c r="BJ5" s="100"/>
      <c r="BK5" s="100"/>
      <c r="BL5" s="100"/>
      <c r="BM5" s="100"/>
      <c r="BN5" s="100"/>
      <c r="BP5" s="47" t="s">
        <v>232</v>
      </c>
      <c r="BS5" s="102">
        <f>IF(OR(BS3=1,BS4=1,G91="",G91='プルダウン（非表示予定）'!C19),0,G91)</f>
        <v>0</v>
      </c>
      <c r="BT5" s="107" t="s">
        <v>228</v>
      </c>
      <c r="CE5" s="74"/>
      <c r="CG5" s="354" t="s">
        <v>513</v>
      </c>
      <c r="CH5" s="133" t="str">
        <f>SUBSTITUTE(SUBSTITUTE(CH2,"　",""),CHAR(10),"")</f>
        <v/>
      </c>
    </row>
    <row r="6" spans="1:95" s="47" customFormat="1" ht="14.25" customHeight="1">
      <c r="A6" s="57"/>
      <c r="B6" s="47" t="s">
        <v>539</v>
      </c>
      <c r="P6" s="108"/>
      <c r="T6" s="74"/>
      <c r="U6" s="74"/>
      <c r="V6" s="94" t="s">
        <v>565</v>
      </c>
      <c r="X6" s="74"/>
      <c r="Y6" s="74"/>
      <c r="AB6" s="74"/>
      <c r="AC6" s="74"/>
      <c r="AD6" s="74"/>
      <c r="AE6" s="74"/>
      <c r="AF6" s="74"/>
      <c r="BG6" s="99"/>
      <c r="BH6" s="99"/>
      <c r="BI6" s="100"/>
      <c r="BJ6" s="100"/>
      <c r="BK6" s="100"/>
      <c r="BL6" s="100"/>
      <c r="BM6" s="109"/>
      <c r="BN6" s="100"/>
      <c r="BP6" s="101" t="s">
        <v>10</v>
      </c>
      <c r="BR6" s="110" t="str">
        <f>LEFT(G90,3)</f>
        <v/>
      </c>
      <c r="BS6" s="102" t="str">
        <f>IF(BR6="","",IF(BR6="FAX",G50,G51))</f>
        <v/>
      </c>
      <c r="BT6" s="111" t="str">
        <f>IF(G90="","",IF(G90='プルダウン（非表示予定）'!C17,4,1))</f>
        <v/>
      </c>
      <c r="BU6" s="47" t="s">
        <v>252</v>
      </c>
      <c r="CE6" s="74"/>
      <c r="CG6" s="74"/>
    </row>
    <row r="7" spans="1:95" s="47" customFormat="1" ht="14.25" customHeight="1">
      <c r="A7" s="57"/>
      <c r="B7" s="47" t="s">
        <v>407</v>
      </c>
      <c r="O7" s="112"/>
      <c r="P7" s="108"/>
      <c r="T7" s="74"/>
      <c r="U7" s="74"/>
      <c r="V7" s="507" t="s">
        <v>17</v>
      </c>
      <c r="W7" s="507"/>
      <c r="X7" s="516" t="s">
        <v>512</v>
      </c>
      <c r="Y7" s="516"/>
      <c r="Z7" s="516"/>
      <c r="AA7" s="516"/>
      <c r="AB7" s="516"/>
      <c r="AC7" s="74"/>
      <c r="AD7" s="74"/>
      <c r="AE7" s="74"/>
      <c r="AF7" s="74"/>
      <c r="BG7" s="99"/>
      <c r="BH7" s="99"/>
      <c r="BI7" s="100"/>
      <c r="BJ7" s="100"/>
      <c r="BK7" s="100"/>
      <c r="BL7" s="100"/>
      <c r="BM7" s="109"/>
      <c r="BN7" s="100"/>
      <c r="BP7" s="113"/>
      <c r="BQ7" s="106"/>
      <c r="BR7" s="106"/>
      <c r="BS7" s="114"/>
      <c r="CD7" s="47" t="s">
        <v>243</v>
      </c>
      <c r="CE7" s="115" t="str">
        <f>IF(OR(G89='プルダウン（非表示予定）'!D16,G89='プルダウン（非表示予定）'!C16),LEFT(G89,2),"速報納期指定")</f>
        <v>速報納期指定</v>
      </c>
      <c r="CF7" s="115" t="str">
        <f>IF(G89="","",IF(OR(G89='プルダウン（非表示予定）'!D16,G89='プルダウン（非表示予定）'!C16),"",TEXT(G89,"m月d日")))</f>
        <v/>
      </c>
      <c r="CG7" s="74"/>
    </row>
    <row r="8" spans="1:95" s="47" customFormat="1" ht="14.25" customHeight="1">
      <c r="A8" s="57"/>
      <c r="B8" s="47" t="s">
        <v>458</v>
      </c>
      <c r="N8" s="112"/>
      <c r="O8" s="108"/>
      <c r="T8" s="74"/>
      <c r="U8" s="74"/>
      <c r="V8" s="507" t="s">
        <v>20</v>
      </c>
      <c r="W8" s="507"/>
      <c r="X8" s="516" t="s">
        <v>564</v>
      </c>
      <c r="Y8" s="516"/>
      <c r="Z8" s="516"/>
      <c r="AA8" s="516"/>
      <c r="AB8" s="516"/>
      <c r="AC8" s="516"/>
      <c r="AD8" s="516"/>
      <c r="AE8" s="74"/>
      <c r="AF8" s="74"/>
      <c r="BG8" s="99"/>
      <c r="BH8" s="99"/>
      <c r="BI8" s="100"/>
      <c r="BJ8" s="100"/>
      <c r="BK8" s="100"/>
      <c r="BL8" s="100"/>
      <c r="BM8" s="109"/>
      <c r="BN8" s="100"/>
      <c r="BP8" s="116" t="s">
        <v>11</v>
      </c>
      <c r="BQ8" s="117"/>
      <c r="BR8" s="117" t="s">
        <v>12</v>
      </c>
      <c r="BS8" s="118" t="str">
        <f>IFERROR(LEFT(G46,FIND("県",G46)),LEFT(G46,3))</f>
        <v/>
      </c>
      <c r="BU8" s="47" t="str">
        <f>SUBSTITUTE(G46,BS8,"")</f>
        <v/>
      </c>
      <c r="CE8" s="74"/>
      <c r="CF8" s="74"/>
      <c r="CG8" s="74"/>
    </row>
    <row r="9" spans="1:95" s="47" customFormat="1" ht="14.25" customHeight="1">
      <c r="A9" s="57"/>
      <c r="T9" s="74"/>
      <c r="U9" s="74"/>
      <c r="V9" s="507" t="s">
        <v>22</v>
      </c>
      <c r="W9" s="507"/>
      <c r="X9" s="119" t="s">
        <v>566</v>
      </c>
      <c r="Y9" s="74"/>
      <c r="AB9" s="74"/>
      <c r="AC9" s="74"/>
      <c r="AD9" s="74"/>
      <c r="AE9" s="74"/>
      <c r="AF9" s="74"/>
      <c r="BG9" s="99"/>
      <c r="BH9" s="99"/>
      <c r="BI9" s="100"/>
      <c r="BJ9" s="100"/>
      <c r="BK9" s="100"/>
      <c r="BL9" s="100"/>
      <c r="BM9" s="100"/>
      <c r="BN9" s="100"/>
      <c r="BP9" s="101"/>
      <c r="BS9" s="120" t="str">
        <f>LEFT(BU8,14)</f>
        <v/>
      </c>
      <c r="CD9" s="107" t="s">
        <v>229</v>
      </c>
      <c r="CE9" s="74" t="s">
        <v>231</v>
      </c>
      <c r="CF9" s="74" t="s">
        <v>230</v>
      </c>
      <c r="CG9" s="74"/>
    </row>
    <row r="10" spans="1:95" s="47" customFormat="1" ht="24" customHeight="1">
      <c r="A10" s="46" t="s">
        <v>13</v>
      </c>
      <c r="T10" s="74"/>
      <c r="U10" s="74"/>
      <c r="V10" s="507" t="s">
        <v>484</v>
      </c>
      <c r="W10" s="507"/>
      <c r="X10" s="119" t="s">
        <v>567</v>
      </c>
      <c r="Y10" s="74"/>
      <c r="AB10" s="74"/>
      <c r="AC10" s="74"/>
      <c r="AD10" s="74"/>
      <c r="AE10" s="74"/>
      <c r="AF10" s="74"/>
      <c r="BG10" s="99"/>
      <c r="BH10" s="99"/>
      <c r="BI10" s="100"/>
      <c r="BJ10" s="100"/>
      <c r="BK10" s="100"/>
      <c r="BL10" s="100"/>
      <c r="BM10" s="100"/>
      <c r="BN10" s="100"/>
      <c r="BP10" s="101"/>
      <c r="BS10" s="120" t="str">
        <f>MID(BU8,15,14)</f>
        <v/>
      </c>
      <c r="CD10" s="47" t="s">
        <v>299</v>
      </c>
      <c r="CE10" s="121">
        <f>IF(OR(G81='プルダウン（非表示予定）'!E44,G81='プルダウン（非表示予定）'!F44),1,0)</f>
        <v>0</v>
      </c>
      <c r="CF10" s="122" t="str">
        <f>IF(CE10=1,"【チャート提出】","")</f>
        <v/>
      </c>
      <c r="CG10" s="74"/>
      <c r="CQ10" s="47" t="str">
        <f>CHAR(10)</f>
        <v xml:space="preserve">
</v>
      </c>
    </row>
    <row r="11" spans="1:95" s="47" customFormat="1" ht="20.100000000000001" customHeight="1">
      <c r="A11" s="46"/>
      <c r="B11" s="75" t="s">
        <v>408</v>
      </c>
      <c r="C11" s="75"/>
      <c r="D11" s="75"/>
      <c r="E11" s="75"/>
      <c r="F11" s="75"/>
      <c r="G11" s="75"/>
      <c r="H11" s="75"/>
      <c r="I11" s="75"/>
      <c r="J11" s="75"/>
      <c r="K11" s="75"/>
      <c r="L11" s="75"/>
      <c r="M11" s="75"/>
      <c r="N11" s="75"/>
      <c r="O11" s="75"/>
      <c r="P11" s="75"/>
      <c r="Q11" s="75"/>
      <c r="R11" s="75"/>
      <c r="S11" s="75"/>
      <c r="U11" s="123" t="s">
        <v>459</v>
      </c>
      <c r="X11" s="74"/>
      <c r="Y11" s="74"/>
      <c r="AB11" s="74"/>
      <c r="AC11" s="74"/>
      <c r="AD11" s="74"/>
      <c r="AE11" s="74"/>
      <c r="AF11" s="74"/>
      <c r="BG11" s="99"/>
      <c r="BH11" s="99"/>
      <c r="BI11" s="100"/>
      <c r="BJ11" s="100"/>
      <c r="BK11" s="100"/>
      <c r="BL11" s="100"/>
      <c r="BM11" s="100"/>
      <c r="BN11" s="100"/>
      <c r="BP11" s="101"/>
      <c r="BS11" s="120" t="str">
        <f>MID(BU8,29,14)</f>
        <v/>
      </c>
      <c r="CD11" s="47" t="s">
        <v>300</v>
      </c>
      <c r="CE11" s="124">
        <f>IF(OR(G81='プルダウン（非表示予定）'!D44,G81='プルダウン（非表示予定）'!F44),1,0)</f>
        <v>0</v>
      </c>
      <c r="CF11" s="124" t="str">
        <f>IF(CE11=0,"","【写真撮影】")</f>
        <v/>
      </c>
      <c r="CG11" s="74"/>
    </row>
    <row r="12" spans="1:95" s="47" customFormat="1" ht="20.100000000000001" customHeight="1">
      <c r="A12" s="46"/>
      <c r="B12" s="75" t="s">
        <v>461</v>
      </c>
      <c r="D12" s="75"/>
      <c r="E12" s="75"/>
      <c r="F12" s="75"/>
      <c r="G12" s="75"/>
      <c r="H12" s="75"/>
      <c r="I12" s="75"/>
      <c r="J12" s="75"/>
      <c r="K12" s="75"/>
      <c r="L12" s="75"/>
      <c r="M12" s="75"/>
      <c r="N12" s="75"/>
      <c r="O12" s="75"/>
      <c r="P12" s="75"/>
      <c r="Q12" s="75"/>
      <c r="R12" s="75"/>
      <c r="S12" s="75"/>
      <c r="T12" s="74"/>
      <c r="U12" s="74"/>
      <c r="V12" s="47" t="s">
        <v>89</v>
      </c>
      <c r="X12" s="125" t="s">
        <v>409</v>
      </c>
      <c r="Y12" s="47" t="s">
        <v>285</v>
      </c>
      <c r="AB12" s="74"/>
      <c r="AC12" s="74"/>
      <c r="AD12" s="74"/>
      <c r="AE12" s="74"/>
      <c r="AF12" s="74"/>
      <c r="BG12" s="99"/>
      <c r="BH12" s="99"/>
      <c r="BI12" s="100"/>
      <c r="BJ12" s="100"/>
      <c r="BK12" s="100"/>
      <c r="BL12" s="100"/>
      <c r="BM12" s="100"/>
      <c r="BN12" s="100"/>
      <c r="BP12" s="113"/>
      <c r="BQ12" s="106"/>
      <c r="BR12" s="106"/>
      <c r="BS12" s="126" t="str">
        <f>MID(BU8,43,14)</f>
        <v/>
      </c>
      <c r="CD12" s="47" t="s">
        <v>301</v>
      </c>
      <c r="CE12" s="127">
        <f>IF(G79='プルダウン（非表示予定）'!D21,1,0)</f>
        <v>0</v>
      </c>
      <c r="CF12" s="127" t="str">
        <f>IF(CE12=0,"","【英文報告書】")</f>
        <v/>
      </c>
      <c r="CG12" s="74"/>
    </row>
    <row r="13" spans="1:95" s="47" customFormat="1" ht="20.100000000000001" customHeight="1">
      <c r="A13" s="46"/>
      <c r="B13" s="75" t="s">
        <v>546</v>
      </c>
      <c r="C13" s="75"/>
      <c r="D13" s="75"/>
      <c r="E13" s="75"/>
      <c r="F13" s="75"/>
      <c r="G13" s="75"/>
      <c r="H13" s="75"/>
      <c r="I13" s="75"/>
      <c r="J13" s="75"/>
      <c r="K13" s="75"/>
      <c r="L13" s="75"/>
      <c r="M13" s="75"/>
      <c r="N13" s="75"/>
      <c r="O13" s="75"/>
      <c r="P13" s="75"/>
      <c r="Q13" s="75"/>
      <c r="R13" s="75"/>
      <c r="S13" s="75"/>
      <c r="T13" s="74"/>
      <c r="U13" s="74"/>
      <c r="V13" s="47" t="s">
        <v>90</v>
      </c>
      <c r="X13" s="74"/>
      <c r="Y13" s="74"/>
      <c r="AB13" s="74"/>
      <c r="AC13" s="74"/>
      <c r="AD13" s="74"/>
      <c r="AE13" s="74"/>
      <c r="AF13" s="74"/>
      <c r="BG13" s="99"/>
      <c r="BH13" s="99"/>
      <c r="BI13" s="100"/>
      <c r="BJ13" s="100"/>
      <c r="BK13" s="100"/>
      <c r="BL13" s="100"/>
      <c r="BM13" s="100"/>
      <c r="BN13" s="100"/>
      <c r="BP13" s="116" t="s">
        <v>11</v>
      </c>
      <c r="BQ13" s="117"/>
      <c r="BR13" s="117" t="s">
        <v>18</v>
      </c>
      <c r="BS13" s="128" t="str">
        <f>IFERROR(LEFT(V46,FIND("県",V46)),LEFT(V46,3))</f>
        <v/>
      </c>
      <c r="BU13" s="47" t="str">
        <f>SUBSTITUTE(V46,BS13,"")</f>
        <v/>
      </c>
      <c r="CE13" s="74"/>
      <c r="CF13" s="74"/>
      <c r="CG13" s="74"/>
    </row>
    <row r="14" spans="1:95" s="47" customFormat="1" ht="20.100000000000001" customHeight="1">
      <c r="A14" s="46"/>
      <c r="B14" s="129" t="s">
        <v>292</v>
      </c>
      <c r="D14" s="75"/>
      <c r="E14" s="75"/>
      <c r="F14" s="75"/>
      <c r="G14" s="75"/>
      <c r="H14" s="75"/>
      <c r="I14" s="75"/>
      <c r="J14" s="75"/>
      <c r="K14" s="75"/>
      <c r="L14" s="75"/>
      <c r="M14" s="75"/>
      <c r="N14" s="75"/>
      <c r="O14" s="75"/>
      <c r="P14" s="75"/>
      <c r="Q14" s="75"/>
      <c r="R14" s="75"/>
      <c r="S14" s="75"/>
      <c r="T14" s="74"/>
      <c r="U14" s="74"/>
      <c r="V14" s="47" t="s">
        <v>537</v>
      </c>
      <c r="X14" s="74"/>
      <c r="Y14" s="74"/>
      <c r="AB14" s="74"/>
      <c r="AC14" s="74"/>
      <c r="AD14" s="74"/>
      <c r="AE14" s="74"/>
      <c r="AF14" s="74"/>
      <c r="BG14" s="99"/>
      <c r="BH14" s="99"/>
      <c r="BI14" s="100"/>
      <c r="BJ14" s="100"/>
      <c r="BK14" s="100"/>
      <c r="BL14" s="100"/>
      <c r="BM14" s="100"/>
      <c r="BN14" s="100"/>
      <c r="BP14" s="101"/>
      <c r="BS14" s="130" t="str">
        <f>LEFT(BU13,14)</f>
        <v/>
      </c>
      <c r="CD14" s="131" t="s">
        <v>15</v>
      </c>
      <c r="CE14" s="132"/>
      <c r="CF14" s="133" t="str">
        <f>IF(G91="","",IF(BS5=0,"",BS5&amp;"日 保管"))</f>
        <v/>
      </c>
      <c r="CG14" s="74"/>
    </row>
    <row r="15" spans="1:95" s="47" customFormat="1" ht="20.100000000000001" customHeight="1">
      <c r="A15" s="46"/>
      <c r="B15" s="75" t="s">
        <v>447</v>
      </c>
      <c r="C15" s="75"/>
      <c r="D15" s="75"/>
      <c r="E15" s="75"/>
      <c r="F15" s="75"/>
      <c r="G15" s="75"/>
      <c r="H15" s="75"/>
      <c r="I15" s="75"/>
      <c r="J15" s="75"/>
      <c r="K15" s="75"/>
      <c r="L15" s="75"/>
      <c r="M15" s="75"/>
      <c r="N15" s="75"/>
      <c r="O15" s="75"/>
      <c r="P15" s="75"/>
      <c r="Q15" s="75"/>
      <c r="R15" s="75"/>
      <c r="S15" s="75"/>
      <c r="T15" s="74"/>
      <c r="U15" s="74"/>
      <c r="V15" s="47" t="s">
        <v>460</v>
      </c>
      <c r="X15" s="74"/>
      <c r="Y15" s="74"/>
      <c r="AB15" s="74"/>
      <c r="AC15" s="74"/>
      <c r="AD15" s="74"/>
      <c r="AE15" s="74"/>
      <c r="AF15" s="74"/>
      <c r="BG15" s="99"/>
      <c r="BH15" s="99"/>
      <c r="BI15" s="100"/>
      <c r="BJ15" s="100"/>
      <c r="BK15" s="100"/>
      <c r="BL15" s="100"/>
      <c r="BM15" s="100"/>
      <c r="BN15" s="100"/>
      <c r="BP15" s="101"/>
      <c r="BS15" s="130" t="str">
        <f>MID(BU13,15,14)</f>
        <v/>
      </c>
      <c r="CE15" s="74"/>
      <c r="CF15" s="74"/>
      <c r="CG15" s="74"/>
    </row>
    <row r="16" spans="1:95" s="47" customFormat="1" ht="20.100000000000001" customHeight="1">
      <c r="A16" s="46"/>
      <c r="B16" s="75" t="s">
        <v>501</v>
      </c>
      <c r="C16" s="75"/>
      <c r="D16" s="75"/>
      <c r="E16" s="75"/>
      <c r="F16" s="75"/>
      <c r="G16" s="75"/>
      <c r="H16" s="75"/>
      <c r="I16" s="75"/>
      <c r="J16" s="75"/>
      <c r="K16" s="75"/>
      <c r="L16" s="75"/>
      <c r="M16" s="75"/>
      <c r="N16" s="75"/>
      <c r="O16" s="75"/>
      <c r="P16" s="75"/>
      <c r="Q16" s="75"/>
      <c r="R16" s="75"/>
      <c r="S16" s="75"/>
      <c r="T16" s="74"/>
      <c r="U16" s="74"/>
      <c r="X16" s="74"/>
      <c r="Y16" s="74"/>
      <c r="AB16" s="74"/>
      <c r="AC16" s="74"/>
      <c r="AD16" s="74"/>
      <c r="AE16" s="74"/>
      <c r="AF16" s="74"/>
      <c r="BG16" s="99"/>
      <c r="BH16" s="99"/>
      <c r="BI16" s="100"/>
      <c r="BJ16" s="100"/>
      <c r="BK16" s="100"/>
      <c r="BL16" s="100"/>
      <c r="BM16" s="100"/>
      <c r="BN16" s="100"/>
      <c r="BP16" s="101"/>
      <c r="BS16" s="130" t="str">
        <f>MID(BU13,29,14)</f>
        <v/>
      </c>
      <c r="CD16" s="107" t="s">
        <v>16</v>
      </c>
      <c r="CE16" s="74"/>
      <c r="CF16" s="74"/>
      <c r="CG16" s="74"/>
    </row>
    <row r="17" spans="1:87" s="47" customFormat="1" ht="20.100000000000001" customHeight="1">
      <c r="A17" s="46"/>
      <c r="B17" s="75" t="s">
        <v>500</v>
      </c>
      <c r="C17" s="75"/>
      <c r="D17" s="75"/>
      <c r="E17" s="75"/>
      <c r="F17" s="75"/>
      <c r="G17" s="75"/>
      <c r="H17" s="75"/>
      <c r="I17" s="75"/>
      <c r="J17" s="75"/>
      <c r="K17" s="75"/>
      <c r="L17" s="75"/>
      <c r="M17" s="75"/>
      <c r="N17" s="75"/>
      <c r="O17" s="75"/>
      <c r="P17" s="75"/>
      <c r="Q17" s="75"/>
      <c r="R17" s="75"/>
      <c r="S17" s="75"/>
      <c r="V17" s="74"/>
      <c r="W17" s="74"/>
      <c r="Z17" s="342"/>
      <c r="AA17" s="74"/>
      <c r="AB17" s="74"/>
      <c r="AC17" s="342"/>
      <c r="AD17" s="74"/>
      <c r="AE17" s="74"/>
      <c r="AF17" s="74"/>
      <c r="BG17" s="99"/>
      <c r="BH17" s="99"/>
      <c r="BI17" s="100"/>
      <c r="BJ17" s="100"/>
      <c r="BK17" s="100"/>
      <c r="BL17" s="100"/>
      <c r="BM17" s="100"/>
      <c r="BN17" s="100"/>
      <c r="BP17" s="113"/>
      <c r="BQ17" s="106"/>
      <c r="BR17" s="106"/>
      <c r="BS17" s="134" t="str">
        <f>MID(BU13,43,14)</f>
        <v/>
      </c>
      <c r="CD17" s="131" t="s">
        <v>19</v>
      </c>
      <c r="CE17" s="132"/>
      <c r="CF17" s="133" t="str">
        <f>IF(G79='プルダウン（非表示予定）'!D21,"英文報告書","通常様式")</f>
        <v>通常様式</v>
      </c>
      <c r="CG17" s="74"/>
    </row>
    <row r="18" spans="1:87" s="47" customFormat="1" ht="20.100000000000001" customHeight="1">
      <c r="A18" s="46"/>
      <c r="B18" s="129" t="s">
        <v>502</v>
      </c>
      <c r="C18" s="75"/>
      <c r="D18" s="75"/>
      <c r="E18" s="75"/>
      <c r="F18" s="75"/>
      <c r="G18" s="75"/>
      <c r="H18" s="75"/>
      <c r="I18" s="75"/>
      <c r="J18" s="75"/>
      <c r="K18" s="75"/>
      <c r="L18" s="75"/>
      <c r="M18" s="75"/>
      <c r="N18" s="75"/>
      <c r="O18" s="75"/>
      <c r="P18" s="75"/>
      <c r="Q18" s="75"/>
      <c r="R18" s="75"/>
      <c r="S18" s="75"/>
      <c r="V18" s="74"/>
      <c r="W18" s="74"/>
      <c r="Z18" s="74"/>
      <c r="AA18" s="74"/>
      <c r="AB18" s="74"/>
      <c r="AC18" s="89"/>
      <c r="AD18" s="89"/>
      <c r="AE18" s="74"/>
      <c r="AF18" s="74"/>
      <c r="BG18" s="99"/>
      <c r="BH18" s="99"/>
      <c r="BI18" s="100"/>
      <c r="BJ18" s="100"/>
      <c r="BK18" s="100"/>
      <c r="BL18" s="100"/>
      <c r="BM18" s="100"/>
      <c r="BN18" s="100"/>
      <c r="BP18" s="116" t="s">
        <v>11</v>
      </c>
      <c r="BQ18" s="117"/>
      <c r="BR18" s="117" t="s">
        <v>24</v>
      </c>
      <c r="BS18" s="135" t="str">
        <f>IFERROR(LEFT(V76,FIND("県",V76)),LEFT(V76,3))</f>
        <v/>
      </c>
      <c r="BU18" s="47" t="str">
        <f>SUBSTITUTE(V76,BS18,"")</f>
        <v/>
      </c>
      <c r="CD18" s="113" t="s">
        <v>21</v>
      </c>
      <c r="CE18" s="136" t="str">
        <f>IF(G78="","",IF(G78='プルダウン（非表示予定）'!F20,0,G78))</f>
        <v/>
      </c>
      <c r="CF18" s="137"/>
      <c r="CG18" s="74"/>
    </row>
    <row r="19" spans="1:87" s="47" customFormat="1" ht="20.100000000000001" customHeight="1">
      <c r="A19" s="46"/>
      <c r="B19" s="75" t="s">
        <v>91</v>
      </c>
      <c r="C19" s="75"/>
      <c r="D19" s="75"/>
      <c r="E19" s="75"/>
      <c r="F19" s="75"/>
      <c r="G19" s="75"/>
      <c r="H19" s="75"/>
      <c r="I19" s="75"/>
      <c r="J19" s="75"/>
      <c r="K19" s="75"/>
      <c r="L19" s="75"/>
      <c r="M19" s="75"/>
      <c r="N19" s="75"/>
      <c r="O19" s="75"/>
      <c r="P19" s="75"/>
      <c r="Q19" s="75"/>
      <c r="R19" s="75"/>
      <c r="S19" s="75"/>
      <c r="V19" s="74"/>
      <c r="W19" s="74"/>
      <c r="Z19" s="74"/>
      <c r="AA19" s="74"/>
      <c r="AB19" s="74"/>
      <c r="AC19" s="74"/>
      <c r="AD19" s="74"/>
      <c r="AE19" s="74"/>
      <c r="AF19" s="74"/>
      <c r="BG19" s="99"/>
      <c r="BH19" s="99"/>
      <c r="BI19" s="100"/>
      <c r="BJ19" s="100"/>
      <c r="BK19" s="100"/>
      <c r="BL19" s="100"/>
      <c r="BM19" s="100"/>
      <c r="BN19" s="100"/>
      <c r="BP19" s="101"/>
      <c r="BS19" s="138" t="str">
        <f>LEFT(BU18,14)</f>
        <v/>
      </c>
      <c r="CD19" s="131" t="s">
        <v>508</v>
      </c>
      <c r="CE19" s="132"/>
      <c r="CF19" s="133" t="str">
        <f>IF(G80="","",G80)</f>
        <v/>
      </c>
      <c r="CG19" s="74"/>
    </row>
    <row r="20" spans="1:87" s="47" customFormat="1" ht="20.100000000000001" customHeight="1">
      <c r="A20" s="46"/>
      <c r="B20" s="129" t="s">
        <v>462</v>
      </c>
      <c r="C20" s="75"/>
      <c r="D20" s="75"/>
      <c r="E20" s="75"/>
      <c r="F20" s="75"/>
      <c r="G20" s="75"/>
      <c r="H20" s="75"/>
      <c r="I20" s="75"/>
      <c r="J20" s="75"/>
      <c r="K20" s="75"/>
      <c r="L20" s="75"/>
      <c r="M20" s="75"/>
      <c r="N20" s="75"/>
      <c r="O20" s="75"/>
      <c r="P20" s="75"/>
      <c r="Q20" s="75"/>
      <c r="V20" s="74"/>
      <c r="W20" s="74"/>
      <c r="Z20" s="74"/>
      <c r="AA20" s="74"/>
      <c r="AB20" s="74"/>
      <c r="AC20" s="74"/>
      <c r="AD20" s="74"/>
      <c r="AE20" s="74"/>
      <c r="AF20" s="74"/>
      <c r="BG20" s="99"/>
      <c r="BH20" s="99"/>
      <c r="BI20" s="100"/>
      <c r="BJ20" s="100"/>
      <c r="BK20" s="100"/>
      <c r="BL20" s="100"/>
      <c r="BM20" s="100"/>
      <c r="BN20" s="100"/>
      <c r="BP20" s="101"/>
      <c r="BS20" s="138" t="str">
        <f>MID(BU18,15,14)</f>
        <v/>
      </c>
      <c r="CD20" s="47" t="s">
        <v>240</v>
      </c>
      <c r="CE20" s="74"/>
      <c r="CF20" s="139" t="str">
        <f>"分析項目："&amp;BH82&amp;"_下限値"&amp;BG133&amp;" "&amp;BG134</f>
        <v>分析項目：Cs-134/Cs-137_下限値 Bq/kg</v>
      </c>
      <c r="CG20" s="74"/>
    </row>
    <row r="21" spans="1:87" s="47" customFormat="1" ht="20.100000000000001" customHeight="1">
      <c r="A21" s="46"/>
      <c r="B21" s="75" t="s">
        <v>463</v>
      </c>
      <c r="C21" s="75"/>
      <c r="D21" s="75"/>
      <c r="E21" s="75"/>
      <c r="F21" s="75"/>
      <c r="G21" s="75"/>
      <c r="H21" s="75"/>
      <c r="I21" s="75"/>
      <c r="J21" s="75"/>
      <c r="K21" s="75"/>
      <c r="L21" s="75"/>
      <c r="M21" s="75"/>
      <c r="N21" s="75"/>
      <c r="O21" s="75"/>
      <c r="P21" s="75"/>
      <c r="Q21" s="75"/>
      <c r="V21" s="74"/>
      <c r="W21" s="74"/>
      <c r="Z21" s="74"/>
      <c r="AA21" s="74"/>
      <c r="AB21" s="74"/>
      <c r="AC21" s="74"/>
      <c r="AD21" s="74"/>
      <c r="AE21" s="74"/>
      <c r="AF21" s="74"/>
      <c r="BG21" s="99"/>
      <c r="BH21" s="99"/>
      <c r="BI21" s="100"/>
      <c r="BJ21" s="100"/>
      <c r="BK21" s="100"/>
      <c r="BL21" s="100"/>
      <c r="BM21" s="100"/>
      <c r="BN21" s="100"/>
      <c r="BP21" s="101"/>
      <c r="BS21" s="138" t="str">
        <f>MID(BU18,29,14)</f>
        <v/>
      </c>
      <c r="CD21" s="47" t="s">
        <v>241</v>
      </c>
      <c r="CE21" s="74"/>
      <c r="CF21" s="140" t="str">
        <f>"その他の測定："&amp;BH91</f>
        <v>その他の測定：</v>
      </c>
      <c r="CG21" s="74"/>
    </row>
    <row r="22" spans="1:87" s="47" customFormat="1" ht="20.100000000000001" customHeight="1">
      <c r="A22" s="46"/>
      <c r="B22" s="75"/>
      <c r="C22" s="75"/>
      <c r="D22" s="75"/>
      <c r="E22" s="75"/>
      <c r="F22" s="75"/>
      <c r="G22" s="75"/>
      <c r="H22" s="75"/>
      <c r="I22" s="75"/>
      <c r="J22" s="75"/>
      <c r="K22" s="75"/>
      <c r="L22" s="75"/>
      <c r="M22" s="75"/>
      <c r="N22" s="75"/>
      <c r="O22" s="75"/>
      <c r="P22" s="75"/>
      <c r="Q22" s="75"/>
      <c r="V22" s="74"/>
      <c r="W22" s="74"/>
      <c r="Z22" s="74"/>
      <c r="AA22" s="74"/>
      <c r="AB22" s="74"/>
      <c r="AC22" s="74"/>
      <c r="AD22" s="74"/>
      <c r="AE22" s="74"/>
      <c r="AF22" s="74"/>
      <c r="BG22" s="99"/>
      <c r="BH22" s="99"/>
      <c r="BI22" s="100"/>
      <c r="BJ22" s="100"/>
      <c r="BK22" s="100"/>
      <c r="BL22" s="100"/>
      <c r="BM22" s="100"/>
      <c r="BN22" s="100"/>
      <c r="BP22" s="113"/>
      <c r="BQ22" s="106"/>
      <c r="BR22" s="106"/>
      <c r="BS22" s="141" t="str">
        <f>MID(BU18,43,14)</f>
        <v/>
      </c>
      <c r="CD22" s="47" t="s">
        <v>244</v>
      </c>
      <c r="CE22" s="74"/>
      <c r="CF22" s="142" t="str">
        <f>"含水測定："&amp;BH106</f>
        <v>含水測定：</v>
      </c>
      <c r="CG22" s="74"/>
    </row>
    <row r="23" spans="1:87" s="47" customFormat="1" ht="20.100000000000001" customHeight="1">
      <c r="A23" s="143" t="s">
        <v>293</v>
      </c>
      <c r="B23" s="144"/>
      <c r="C23" s="144"/>
      <c r="D23" s="144"/>
      <c r="E23" s="144"/>
      <c r="F23" s="144"/>
      <c r="G23" s="144"/>
      <c r="H23" s="144"/>
      <c r="I23" s="144"/>
      <c r="J23" s="144"/>
      <c r="K23" s="144"/>
      <c r="L23" s="144"/>
      <c r="M23" s="144"/>
      <c r="N23" s="144"/>
      <c r="O23" s="144"/>
      <c r="P23" s="144"/>
      <c r="Q23" s="144"/>
      <c r="V23" s="74"/>
      <c r="W23" s="74"/>
      <c r="Z23" s="74"/>
      <c r="AA23" s="74"/>
      <c r="AB23" s="74"/>
      <c r="AC23" s="74"/>
      <c r="AD23" s="74"/>
      <c r="AE23" s="74"/>
      <c r="AF23" s="74"/>
      <c r="BG23" s="99"/>
      <c r="BH23" s="99"/>
      <c r="BI23" s="100"/>
      <c r="BJ23" s="100"/>
      <c r="BK23" s="100"/>
      <c r="BL23" s="100"/>
      <c r="BM23" s="100"/>
      <c r="BN23" s="100"/>
      <c r="CE23" s="74"/>
      <c r="CF23" s="74"/>
      <c r="CG23" s="74"/>
    </row>
    <row r="24" spans="1:87" s="47" customFormat="1" ht="20.100000000000001" customHeight="1">
      <c r="A24" s="145"/>
      <c r="B24" s="144" t="s">
        <v>294</v>
      </c>
      <c r="C24" s="144"/>
      <c r="D24" s="144"/>
      <c r="E24" s="144"/>
      <c r="F24" s="144"/>
      <c r="G24" s="144"/>
      <c r="H24" s="144"/>
      <c r="I24" s="144"/>
      <c r="J24" s="144"/>
      <c r="K24" s="144"/>
      <c r="L24" s="144"/>
      <c r="M24" s="144"/>
      <c r="N24" s="144"/>
      <c r="O24" s="144"/>
      <c r="P24" s="144"/>
      <c r="Q24" s="144"/>
      <c r="V24" s="74"/>
      <c r="W24" s="74"/>
      <c r="Z24" s="74"/>
      <c r="AA24" s="74"/>
      <c r="AB24" s="74"/>
      <c r="AC24" s="74"/>
      <c r="AD24" s="74"/>
      <c r="AE24" s="74"/>
      <c r="AF24" s="74"/>
      <c r="BG24" s="99"/>
      <c r="BH24" s="99"/>
      <c r="BI24" s="100"/>
      <c r="BJ24" s="100"/>
      <c r="BK24" s="100"/>
      <c r="BL24" s="100"/>
      <c r="BM24" s="100"/>
      <c r="BN24" s="100"/>
      <c r="CE24" s="74"/>
      <c r="CF24" s="74"/>
      <c r="CG24" s="74"/>
    </row>
    <row r="25" spans="1:87" s="47" customFormat="1" ht="20.100000000000001" customHeight="1">
      <c r="A25" s="145"/>
      <c r="B25" s="144" t="s">
        <v>295</v>
      </c>
      <c r="C25" s="144"/>
      <c r="D25" s="144"/>
      <c r="E25" s="144"/>
      <c r="F25" s="144"/>
      <c r="G25" s="144"/>
      <c r="H25" s="144"/>
      <c r="I25" s="144"/>
      <c r="J25" s="144"/>
      <c r="K25" s="144"/>
      <c r="L25" s="144"/>
      <c r="M25" s="144"/>
      <c r="N25" s="144"/>
      <c r="O25" s="144"/>
      <c r="P25" s="144"/>
      <c r="Q25" s="144"/>
      <c r="V25" s="74"/>
      <c r="W25" s="74"/>
      <c r="Z25" s="74"/>
      <c r="AA25" s="74"/>
      <c r="AB25" s="74"/>
      <c r="AC25" s="74"/>
      <c r="AD25" s="74"/>
      <c r="AE25" s="74"/>
      <c r="AF25" s="74"/>
      <c r="BG25" s="99"/>
      <c r="BH25" s="99"/>
      <c r="BI25" s="100"/>
      <c r="BJ25" s="100"/>
      <c r="BK25" s="100"/>
      <c r="BL25" s="100"/>
      <c r="BM25" s="100"/>
      <c r="BN25" s="100"/>
      <c r="CE25" s="74"/>
      <c r="CF25" s="74"/>
      <c r="CG25" s="74"/>
    </row>
    <row r="26" spans="1:87" s="47" customFormat="1" ht="20.100000000000001" hidden="1" customHeight="1">
      <c r="A26" s="46"/>
      <c r="B26" s="75"/>
      <c r="C26" s="75"/>
      <c r="D26" s="75"/>
      <c r="E26" s="75"/>
      <c r="F26" s="75"/>
      <c r="G26" s="75"/>
      <c r="H26" s="75"/>
      <c r="I26" s="75"/>
      <c r="J26" s="75"/>
      <c r="K26" s="75"/>
      <c r="L26" s="75"/>
      <c r="M26" s="75"/>
      <c r="N26" s="75"/>
      <c r="O26" s="75"/>
      <c r="P26" s="75"/>
      <c r="Q26" s="75"/>
      <c r="V26" s="74"/>
      <c r="W26" s="74"/>
      <c r="Z26" s="74"/>
      <c r="AA26" s="74"/>
      <c r="AB26" s="74"/>
      <c r="AC26" s="74"/>
      <c r="AD26" s="74"/>
      <c r="AE26" s="74"/>
      <c r="AF26" s="74"/>
      <c r="BG26" s="99"/>
      <c r="BH26" s="99"/>
      <c r="BI26" s="100"/>
      <c r="BJ26" s="100"/>
      <c r="BK26" s="100"/>
      <c r="BL26" s="100"/>
      <c r="BM26" s="100"/>
      <c r="BN26" s="100"/>
      <c r="CE26" s="74"/>
      <c r="CF26" s="74"/>
      <c r="CG26" s="74"/>
    </row>
    <row r="27" spans="1:87" s="47" customFormat="1" ht="19.5" hidden="1" customHeight="1">
      <c r="A27" s="57"/>
      <c r="C27" s="75"/>
      <c r="D27" s="75"/>
      <c r="E27" s="75"/>
      <c r="F27" s="75"/>
      <c r="G27" s="75"/>
      <c r="H27" s="75"/>
      <c r="I27" s="75"/>
      <c r="J27" s="75"/>
      <c r="K27" s="75"/>
      <c r="L27" s="75"/>
      <c r="M27" s="75"/>
      <c r="N27" s="75"/>
      <c r="O27" s="75"/>
      <c r="P27" s="75"/>
      <c r="Q27" s="75"/>
      <c r="V27" s="74"/>
      <c r="W27" s="74"/>
      <c r="Z27" s="74"/>
      <c r="AA27" s="74"/>
      <c r="AB27" s="74"/>
      <c r="AC27" s="74"/>
      <c r="AD27" s="74"/>
      <c r="AE27" s="74"/>
      <c r="AF27" s="74"/>
      <c r="BG27" s="99"/>
      <c r="BH27" s="99"/>
      <c r="BI27" s="100"/>
      <c r="BJ27" s="100"/>
      <c r="BK27" s="100"/>
      <c r="BL27" s="100"/>
      <c r="BM27" s="100"/>
      <c r="BN27" s="100"/>
      <c r="CE27" s="74"/>
      <c r="CF27" s="74"/>
      <c r="CG27" s="74"/>
    </row>
    <row r="28" spans="1:87" s="47" customFormat="1" ht="10.5" customHeight="1">
      <c r="A28" s="46"/>
      <c r="B28" s="75"/>
      <c r="C28" s="75"/>
      <c r="D28" s="75"/>
      <c r="E28" s="75"/>
      <c r="F28" s="75"/>
      <c r="G28" s="75"/>
      <c r="H28" s="75"/>
      <c r="I28" s="75"/>
      <c r="J28" s="75"/>
      <c r="K28" s="75"/>
      <c r="L28" s="75"/>
      <c r="M28" s="75"/>
      <c r="N28" s="75"/>
      <c r="O28" s="75"/>
      <c r="P28" s="75"/>
      <c r="Q28" s="75"/>
      <c r="V28" s="74"/>
      <c r="W28" s="74"/>
      <c r="Z28" s="74"/>
      <c r="AA28" s="74"/>
      <c r="AB28" s="74"/>
      <c r="AC28" s="74"/>
      <c r="AD28" s="74"/>
      <c r="AE28" s="74"/>
      <c r="AF28" s="74"/>
      <c r="BG28" s="99"/>
      <c r="BH28" s="99"/>
      <c r="BI28" s="100"/>
      <c r="BJ28" s="100"/>
      <c r="BK28" s="100"/>
      <c r="BL28" s="100"/>
      <c r="BM28" s="100"/>
      <c r="BN28" s="100"/>
      <c r="CE28" s="74"/>
      <c r="CF28" s="74"/>
      <c r="CG28" s="74"/>
    </row>
    <row r="29" spans="1:87" s="47" customFormat="1" ht="10.5" customHeight="1" thickBot="1">
      <c r="A29" s="46"/>
      <c r="B29" s="75"/>
      <c r="C29" s="75"/>
      <c r="D29" s="75"/>
      <c r="E29" s="75"/>
      <c r="Q29" s="75"/>
      <c r="V29" s="74"/>
      <c r="W29" s="74"/>
      <c r="Z29" s="74"/>
      <c r="AA29" s="74"/>
      <c r="AB29" s="74"/>
      <c r="AC29" s="74"/>
      <c r="AD29" s="74"/>
      <c r="AE29" s="74"/>
      <c r="AF29" s="74"/>
      <c r="BG29" s="99"/>
      <c r="BH29" s="99"/>
      <c r="BI29" s="100"/>
      <c r="BJ29" s="100"/>
      <c r="BK29" s="100"/>
      <c r="BL29" s="100"/>
      <c r="BM29" s="100"/>
      <c r="BN29" s="100"/>
      <c r="CE29" s="74"/>
      <c r="CF29" s="74"/>
      <c r="CG29" s="74"/>
    </row>
    <row r="30" spans="1:87" ht="24" customHeight="1">
      <c r="A30" s="46" t="s">
        <v>25</v>
      </c>
      <c r="B30" s="88"/>
      <c r="C30" s="88"/>
      <c r="D30" s="88"/>
      <c r="E30" s="88"/>
      <c r="F30" s="88"/>
      <c r="G30" s="88"/>
      <c r="H30" s="88"/>
      <c r="I30" s="88"/>
      <c r="J30" s="88"/>
      <c r="K30" s="88"/>
      <c r="L30" s="88"/>
      <c r="M30" s="88"/>
      <c r="N30" s="88"/>
      <c r="O30" s="88"/>
      <c r="P30" s="88"/>
      <c r="Q30" s="146"/>
      <c r="R30" s="147"/>
      <c r="S30" s="147"/>
      <c r="T30" s="147"/>
      <c r="U30" s="147"/>
      <c r="V30" s="148"/>
      <c r="W30" s="148"/>
      <c r="X30" s="149"/>
      <c r="Y30" s="149"/>
      <c r="Z30" s="148"/>
      <c r="AA30" s="148"/>
      <c r="BG30" s="289" t="b">
        <v>0</v>
      </c>
      <c r="BH30" s="99"/>
      <c r="BI30" s="100" t="s">
        <v>481</v>
      </c>
      <c r="BJ30" s="100" t="s">
        <v>26</v>
      </c>
      <c r="BK30" s="100"/>
      <c r="BL30" s="100"/>
      <c r="BO30" s="150"/>
      <c r="BP30" s="151"/>
      <c r="BQ30" s="151"/>
      <c r="BR30" s="151"/>
      <c r="BS30" s="151"/>
      <c r="BT30" s="151"/>
      <c r="BU30" s="151"/>
      <c r="BV30" s="151"/>
      <c r="BW30" s="151"/>
      <c r="BX30" s="151"/>
      <c r="BY30" s="151"/>
      <c r="BZ30" s="151"/>
      <c r="CA30" s="151"/>
      <c r="CB30" s="151"/>
      <c r="CC30" s="151"/>
      <c r="CD30" s="151"/>
      <c r="CE30" s="152"/>
      <c r="CF30" s="152"/>
      <c r="CG30" s="152"/>
      <c r="CH30" s="151"/>
      <c r="CI30" s="153"/>
    </row>
    <row r="31" spans="1:87" s="47" customFormat="1" ht="6.75" customHeight="1" thickBot="1">
      <c r="Q31" s="147"/>
      <c r="R31" s="147"/>
      <c r="S31" s="147"/>
      <c r="T31" s="147"/>
      <c r="U31" s="147"/>
      <c r="V31" s="74"/>
      <c r="W31" s="74"/>
      <c r="Z31" s="74"/>
      <c r="AA31" s="74"/>
      <c r="AB31" s="74"/>
      <c r="AC31" s="74"/>
      <c r="AD31" s="74"/>
      <c r="AE31" s="74"/>
      <c r="AF31" s="74"/>
      <c r="BG31" s="80"/>
      <c r="BH31" s="80"/>
      <c r="BI31" s="81"/>
      <c r="BJ31" s="81"/>
      <c r="BK31" s="81"/>
      <c r="BL31" s="81"/>
      <c r="BM31" s="100"/>
      <c r="BN31" s="100"/>
      <c r="BO31" s="154"/>
      <c r="BP31" s="47" t="s">
        <v>27</v>
      </c>
      <c r="BR31" s="47" t="str">
        <f>IF(BG30=TRUE,"OK","確認まち")</f>
        <v>確認まち</v>
      </c>
      <c r="CE31" s="74"/>
      <c r="CF31" s="74"/>
      <c r="CG31" s="74"/>
      <c r="CI31" s="155"/>
    </row>
    <row r="32" spans="1:87" ht="24" customHeight="1" thickBot="1">
      <c r="B32" s="157"/>
      <c r="C32" s="426" t="str">
        <f>IF(BG30=FALSE,BI30,BJ30)</f>
        <v>契約事項ご確認の上、左チェックボックスにて同意をお願いいたします</v>
      </c>
      <c r="D32" s="427"/>
      <c r="E32" s="427"/>
      <c r="F32" s="427"/>
      <c r="G32" s="427"/>
      <c r="H32" s="427"/>
      <c r="I32" s="427"/>
      <c r="J32" s="427"/>
      <c r="K32" s="427"/>
      <c r="L32" s="427"/>
      <c r="M32" s="427"/>
      <c r="N32" s="428"/>
      <c r="BO32" s="158"/>
      <c r="CI32" s="159"/>
    </row>
    <row r="33" spans="1:87" ht="17.25" customHeight="1">
      <c r="BO33" s="158"/>
      <c r="CI33" s="159"/>
    </row>
    <row r="34" spans="1:87" ht="19.5">
      <c r="A34" s="46" t="s">
        <v>28</v>
      </c>
      <c r="P34" s="88" t="s">
        <v>553</v>
      </c>
      <c r="Z34" s="75"/>
      <c r="AA34" s="75"/>
      <c r="BO34" s="158" t="s">
        <v>29</v>
      </c>
      <c r="BT34" s="75" t="s">
        <v>30</v>
      </c>
      <c r="CI34" s="159"/>
    </row>
    <row r="35" spans="1:87" s="47" customFormat="1" ht="6.75" customHeight="1" thickBot="1">
      <c r="A35" s="57"/>
      <c r="V35" s="74"/>
      <c r="W35" s="74"/>
      <c r="AB35" s="74"/>
      <c r="AC35" s="74"/>
      <c r="AD35" s="74"/>
      <c r="AE35" s="74"/>
      <c r="AF35" s="74"/>
      <c r="BG35" s="99"/>
      <c r="BH35" s="99"/>
      <c r="BI35" s="100"/>
      <c r="BJ35" s="100"/>
      <c r="BK35" s="100"/>
      <c r="BL35" s="100"/>
      <c r="BM35" s="100"/>
      <c r="BN35" s="100"/>
      <c r="BO35" s="154"/>
      <c r="CE35" s="74"/>
      <c r="CF35" s="74"/>
      <c r="CG35" s="74"/>
      <c r="CI35" s="155"/>
    </row>
    <row r="36" spans="1:87" s="47" customFormat="1" ht="14.25" hidden="1" customHeight="1">
      <c r="A36" s="57"/>
      <c r="V36" s="74"/>
      <c r="W36" s="74"/>
      <c r="AB36" s="74"/>
      <c r="AC36" s="74"/>
      <c r="AD36" s="74"/>
      <c r="AE36" s="74"/>
      <c r="AF36" s="74"/>
      <c r="BG36" s="99"/>
      <c r="BH36" s="99"/>
      <c r="BI36" s="100"/>
      <c r="BJ36" s="100"/>
      <c r="BK36" s="100"/>
      <c r="BL36" s="100"/>
      <c r="BM36" s="100"/>
      <c r="BN36" s="100"/>
      <c r="BO36" s="154"/>
      <c r="CE36" s="74"/>
      <c r="CF36" s="74"/>
      <c r="CG36" s="74"/>
      <c r="CI36" s="155"/>
    </row>
    <row r="37" spans="1:87" s="47" customFormat="1" ht="14.25" hidden="1" customHeight="1">
      <c r="A37" s="57"/>
      <c r="V37" s="74"/>
      <c r="W37" s="74"/>
      <c r="AB37" s="74"/>
      <c r="AC37" s="74"/>
      <c r="AD37" s="74"/>
      <c r="AE37" s="74"/>
      <c r="AF37" s="74"/>
      <c r="BG37" s="99"/>
      <c r="BH37" s="99"/>
      <c r="BI37" s="100"/>
      <c r="BJ37" s="100"/>
      <c r="BK37" s="100"/>
      <c r="BL37" s="100"/>
      <c r="BM37" s="100"/>
      <c r="BN37" s="100"/>
      <c r="BO37" s="154"/>
      <c r="CE37" s="74"/>
      <c r="CF37" s="74"/>
      <c r="CG37" s="74"/>
      <c r="CI37" s="155"/>
    </row>
    <row r="38" spans="1:87" s="47" customFormat="1" ht="14.25" hidden="1" customHeight="1">
      <c r="A38" s="57"/>
      <c r="V38" s="74"/>
      <c r="W38" s="74"/>
      <c r="AB38" s="74"/>
      <c r="AC38" s="74"/>
      <c r="AD38" s="74"/>
      <c r="AE38" s="74"/>
      <c r="AF38" s="74"/>
      <c r="BG38" s="99"/>
      <c r="BH38" s="99"/>
      <c r="BI38" s="100"/>
      <c r="BJ38" s="100"/>
      <c r="BK38" s="100"/>
      <c r="BL38" s="100"/>
      <c r="BM38" s="100"/>
      <c r="BN38" s="100"/>
      <c r="BO38" s="154"/>
      <c r="CE38" s="74"/>
      <c r="CF38" s="74"/>
      <c r="CG38" s="74"/>
      <c r="CI38" s="155"/>
    </row>
    <row r="39" spans="1:87" s="47" customFormat="1" ht="14.25" hidden="1" customHeight="1">
      <c r="A39" s="57"/>
      <c r="V39" s="74"/>
      <c r="W39" s="74"/>
      <c r="AB39" s="74"/>
      <c r="AC39" s="74"/>
      <c r="AD39" s="74"/>
      <c r="AE39" s="74"/>
      <c r="AF39" s="74"/>
      <c r="BG39" s="99"/>
      <c r="BH39" s="99"/>
      <c r="BI39" s="100"/>
      <c r="BJ39" s="100"/>
      <c r="BK39" s="100"/>
      <c r="BL39" s="100"/>
      <c r="BM39" s="100"/>
      <c r="BN39" s="100"/>
      <c r="BO39" s="154"/>
      <c r="CE39" s="74"/>
      <c r="CF39" s="74"/>
      <c r="CG39" s="74"/>
      <c r="CI39" s="155"/>
    </row>
    <row r="40" spans="1:87" s="47" customFormat="1" ht="14.25" hidden="1" customHeight="1">
      <c r="A40" s="57"/>
      <c r="V40" s="74"/>
      <c r="W40" s="74"/>
      <c r="AB40" s="74"/>
      <c r="AC40" s="74"/>
      <c r="AD40" s="74"/>
      <c r="AE40" s="74"/>
      <c r="AF40" s="74"/>
      <c r="BG40" s="99"/>
      <c r="BH40" s="99"/>
      <c r="BI40" s="100"/>
      <c r="BJ40" s="100"/>
      <c r="BK40" s="100"/>
      <c r="BL40" s="100"/>
      <c r="BM40" s="100"/>
      <c r="BN40" s="100"/>
      <c r="BO40" s="154"/>
      <c r="CE40" s="74"/>
      <c r="CF40" s="74"/>
      <c r="CG40" s="74"/>
      <c r="CI40" s="155"/>
    </row>
    <row r="41" spans="1:87" s="47" customFormat="1" ht="14.25" hidden="1" customHeight="1">
      <c r="A41" s="57"/>
      <c r="V41" s="74"/>
      <c r="W41" s="74"/>
      <c r="AB41" s="74"/>
      <c r="AC41" s="74"/>
      <c r="AD41" s="74"/>
      <c r="AE41" s="74"/>
      <c r="AF41" s="74"/>
      <c r="BG41" s="99"/>
      <c r="BH41" s="99"/>
      <c r="BI41" s="100"/>
      <c r="BJ41" s="100"/>
      <c r="BK41" s="100"/>
      <c r="BL41" s="100"/>
      <c r="BM41" s="100"/>
      <c r="BN41" s="100"/>
      <c r="BO41" s="154"/>
      <c r="CE41" s="74"/>
      <c r="CF41" s="74"/>
      <c r="CG41" s="74"/>
      <c r="CI41" s="155"/>
    </row>
    <row r="42" spans="1:87" s="47" customFormat="1" ht="14.25" hidden="1" customHeight="1">
      <c r="A42" s="57"/>
      <c r="V42" s="74"/>
      <c r="W42" s="74"/>
      <c r="AB42" s="74"/>
      <c r="AC42" s="74"/>
      <c r="AD42" s="74"/>
      <c r="AE42" s="74"/>
      <c r="AF42" s="74"/>
      <c r="BG42" s="99"/>
      <c r="BH42" s="99"/>
      <c r="BI42" s="100"/>
      <c r="BJ42" s="100"/>
      <c r="BK42" s="100"/>
      <c r="BL42" s="100"/>
      <c r="BM42" s="100"/>
      <c r="BN42" s="100"/>
      <c r="BO42" s="154"/>
      <c r="CE42" s="74"/>
      <c r="CF42" s="74"/>
      <c r="CG42" s="74"/>
      <c r="CI42" s="155"/>
    </row>
    <row r="43" spans="1:87" s="47" customFormat="1" ht="14.25" hidden="1" customHeight="1">
      <c r="A43" s="57"/>
      <c r="V43" s="74"/>
      <c r="W43" s="74"/>
      <c r="AB43" s="74"/>
      <c r="AC43" s="74"/>
      <c r="AD43" s="74"/>
      <c r="AE43" s="74"/>
      <c r="AF43" s="74"/>
      <c r="BG43" s="99"/>
      <c r="BH43" s="99"/>
      <c r="BI43" s="100"/>
      <c r="BJ43" s="100"/>
      <c r="BK43" s="100"/>
      <c r="BL43" s="100"/>
      <c r="BM43" s="100"/>
      <c r="BN43" s="100"/>
      <c r="BO43" s="154"/>
      <c r="CE43" s="74"/>
      <c r="CF43" s="74"/>
      <c r="CG43" s="74"/>
      <c r="CI43" s="155"/>
    </row>
    <row r="44" spans="1:87" s="47" customFormat="1" ht="15.6" customHeight="1" thickBot="1">
      <c r="A44" s="57"/>
      <c r="B44" s="436" t="s">
        <v>31</v>
      </c>
      <c r="C44" s="437"/>
      <c r="D44" s="438"/>
      <c r="E44" s="160"/>
      <c r="F44" s="161" t="s">
        <v>32</v>
      </c>
      <c r="G44" s="513"/>
      <c r="H44" s="514"/>
      <c r="I44" s="514"/>
      <c r="J44" s="514"/>
      <c r="K44" s="514"/>
      <c r="L44" s="514"/>
      <c r="M44" s="514"/>
      <c r="N44" s="515"/>
      <c r="Q44" s="433" t="s">
        <v>31</v>
      </c>
      <c r="R44" s="433"/>
      <c r="S44" s="433"/>
      <c r="T44" s="433"/>
      <c r="U44" s="162" t="s">
        <v>32</v>
      </c>
      <c r="V44" s="452"/>
      <c r="W44" s="452"/>
      <c r="X44" s="452"/>
      <c r="Y44" s="452"/>
      <c r="Z44" s="452"/>
      <c r="AA44" s="452"/>
      <c r="AB44" s="452"/>
      <c r="AC44" s="452"/>
      <c r="AD44" s="163"/>
      <c r="AE44" s="74"/>
      <c r="AF44" s="74"/>
      <c r="BG44" s="164" t="str">
        <f>IF(G44="","お客様会社名","OK")</f>
        <v>お客様会社名</v>
      </c>
      <c r="BH44" s="165" t="str">
        <f>IF(U44="","",IF(V44="","成績書送付先会社名","OK"))</f>
        <v>成績書送付先会社名</v>
      </c>
      <c r="BI44" s="166"/>
      <c r="BJ44" s="166"/>
      <c r="BK44" s="166"/>
      <c r="BL44" s="166"/>
      <c r="BM44" s="166"/>
      <c r="BN44" s="167"/>
      <c r="BP44" s="47" t="s">
        <v>33</v>
      </c>
      <c r="BR44" s="47">
        <f>COUNTIF(F44:F51,"*必須")</f>
        <v>5</v>
      </c>
      <c r="BU44" s="47" t="s">
        <v>33</v>
      </c>
      <c r="BW44" s="47">
        <f>COUNTIF(U44:U51,"*必須")</f>
        <v>5</v>
      </c>
      <c r="CI44" s="155"/>
    </row>
    <row r="45" spans="1:87" s="47" customFormat="1" ht="15.6" customHeight="1">
      <c r="A45" s="57"/>
      <c r="B45" s="441" t="s">
        <v>34</v>
      </c>
      <c r="C45" s="442"/>
      <c r="D45" s="443"/>
      <c r="E45" s="168"/>
      <c r="F45" s="169" t="s">
        <v>32</v>
      </c>
      <c r="G45" s="508"/>
      <c r="H45" s="508"/>
      <c r="I45" s="508"/>
      <c r="J45" s="508"/>
      <c r="K45" s="508"/>
      <c r="L45" s="508"/>
      <c r="M45" s="508"/>
      <c r="N45" s="509"/>
      <c r="Q45" s="433" t="s">
        <v>34</v>
      </c>
      <c r="R45" s="433"/>
      <c r="S45" s="433"/>
      <c r="T45" s="433"/>
      <c r="U45" s="162" t="s">
        <v>32</v>
      </c>
      <c r="V45" s="512"/>
      <c r="W45" s="512"/>
      <c r="X45" s="512"/>
      <c r="Y45" s="512"/>
      <c r="Z45" s="512"/>
      <c r="AA45" s="512"/>
      <c r="AB45" s="512"/>
      <c r="AC45" s="512"/>
      <c r="AD45" s="170"/>
      <c r="AE45" s="74"/>
      <c r="AF45" s="74"/>
      <c r="BG45" s="171" t="str">
        <f>IF(G45="","郵便番号","OK")</f>
        <v>郵便番号</v>
      </c>
      <c r="BH45" s="99" t="str">
        <f>IF(U45="","",IF(V45="","郵便番号","OK"))</f>
        <v>郵便番号</v>
      </c>
      <c r="BI45" s="100"/>
      <c r="BJ45" s="100"/>
      <c r="BK45" s="100"/>
      <c r="BL45" s="100"/>
      <c r="BM45" s="100"/>
      <c r="BN45" s="172"/>
      <c r="BP45" s="47" t="s">
        <v>36</v>
      </c>
      <c r="BR45" s="47">
        <f>COUNTIF(BG44:BG50,"OK")</f>
        <v>0</v>
      </c>
      <c r="BU45" s="47" t="s">
        <v>36</v>
      </c>
      <c r="BW45" s="47">
        <f>COUNTIF(BH43:BH51,"OK")</f>
        <v>0</v>
      </c>
      <c r="CD45" s="173" t="s">
        <v>84</v>
      </c>
      <c r="CE45" s="174" t="s">
        <v>85</v>
      </c>
      <c r="CF45" s="174" t="s">
        <v>86</v>
      </c>
      <c r="CG45" s="174" t="s">
        <v>158</v>
      </c>
      <c r="CH45" s="174" t="s">
        <v>395</v>
      </c>
      <c r="CI45" s="175" t="s">
        <v>396</v>
      </c>
    </row>
    <row r="46" spans="1:87" s="47" customFormat="1" ht="15.6" customHeight="1">
      <c r="A46" s="57"/>
      <c r="B46" s="441" t="s">
        <v>35</v>
      </c>
      <c r="C46" s="442"/>
      <c r="D46" s="443"/>
      <c r="E46" s="168"/>
      <c r="F46" s="176" t="s">
        <v>32</v>
      </c>
      <c r="G46" s="510"/>
      <c r="H46" s="510"/>
      <c r="I46" s="510"/>
      <c r="J46" s="510"/>
      <c r="K46" s="510"/>
      <c r="L46" s="510"/>
      <c r="M46" s="510"/>
      <c r="N46" s="511"/>
      <c r="Q46" s="433" t="s">
        <v>35</v>
      </c>
      <c r="R46" s="433"/>
      <c r="S46" s="433"/>
      <c r="T46" s="433"/>
      <c r="U46" s="162" t="s">
        <v>32</v>
      </c>
      <c r="V46" s="452"/>
      <c r="W46" s="452"/>
      <c r="X46" s="452"/>
      <c r="Y46" s="452"/>
      <c r="Z46" s="452"/>
      <c r="AA46" s="452"/>
      <c r="AB46" s="452"/>
      <c r="AC46" s="452"/>
      <c r="AD46" s="163"/>
      <c r="AE46" s="74"/>
      <c r="AF46" s="74"/>
      <c r="BG46" s="171" t="str">
        <f>IF(G46="","お客様会社住所","OK")</f>
        <v>お客様会社住所</v>
      </c>
      <c r="BH46" s="99" t="str">
        <f>IF(U46="","",IF(V46="","成績書送付先会社住所","OK"))</f>
        <v>成績書送付先会社住所</v>
      </c>
      <c r="BI46" s="100"/>
      <c r="BJ46" s="100"/>
      <c r="BK46" s="100"/>
      <c r="BL46" s="100"/>
      <c r="BM46" s="100"/>
      <c r="BN46" s="172"/>
      <c r="BP46" s="47" t="s">
        <v>38</v>
      </c>
      <c r="BR46" s="47">
        <f>BR44-BR45</f>
        <v>5</v>
      </c>
      <c r="BU46" s="47" t="s">
        <v>38</v>
      </c>
      <c r="BW46" s="47">
        <f>BW44-BW45</f>
        <v>5</v>
      </c>
      <c r="CD46" s="177" t="s">
        <v>87</v>
      </c>
      <c r="CE46" s="178" t="str">
        <f>IF(依頼入力フォーム!$BG$30=FALSE,"確認まち","OK")</f>
        <v>確認まち</v>
      </c>
      <c r="CF46" s="178" t="str">
        <f>IF($CE$46="OK",IF(CF49=0,"OK",CF49),"-")</f>
        <v>-</v>
      </c>
      <c r="CG46" s="178" t="str">
        <f>IF($CE$46="OK",IF(CG49=0,"OK",CG49),"-")</f>
        <v>-</v>
      </c>
      <c r="CH46" s="178" t="str">
        <f>IF($CE$46="OK",IF(CH49=0,"OK",CH49),"-")</f>
        <v>-</v>
      </c>
      <c r="CI46" s="179" t="str">
        <f>IF($CE$46="OK",IF(CI49=0,"OK",CI49),"-")</f>
        <v>-</v>
      </c>
    </row>
    <row r="47" spans="1:87" s="47" customFormat="1" ht="15.6" customHeight="1">
      <c r="A47" s="57"/>
      <c r="B47" s="441" t="s">
        <v>37</v>
      </c>
      <c r="C47" s="442"/>
      <c r="D47" s="443"/>
      <c r="E47" s="168"/>
      <c r="F47" s="176"/>
      <c r="G47" s="510"/>
      <c r="H47" s="510"/>
      <c r="I47" s="510"/>
      <c r="J47" s="510"/>
      <c r="K47" s="510"/>
      <c r="L47" s="510"/>
      <c r="M47" s="510"/>
      <c r="N47" s="511"/>
      <c r="Q47" s="433" t="s">
        <v>37</v>
      </c>
      <c r="R47" s="433"/>
      <c r="S47" s="433"/>
      <c r="T47" s="433"/>
      <c r="U47" s="162"/>
      <c r="V47" s="452"/>
      <c r="W47" s="452"/>
      <c r="X47" s="452"/>
      <c r="Y47" s="452"/>
      <c r="Z47" s="452"/>
      <c r="AA47" s="452"/>
      <c r="AB47" s="452"/>
      <c r="AC47" s="452"/>
      <c r="AD47" s="163"/>
      <c r="AE47" s="74"/>
      <c r="AF47" s="74"/>
      <c r="BG47" s="171" t="str">
        <f>IF(G48="","お客様御担当者様","OK")</f>
        <v>お客様御担当者様</v>
      </c>
      <c r="BH47" s="99" t="str">
        <f>IF(U48="","",IF(V48="","成績書送付先御担当者名","OK"))</f>
        <v>成績書送付先御担当者名</v>
      </c>
      <c r="BI47" s="100"/>
      <c r="BJ47" s="100"/>
      <c r="BK47" s="100"/>
      <c r="BL47" s="100"/>
      <c r="BM47" s="100"/>
      <c r="BN47" s="172"/>
      <c r="CD47" s="420" t="s">
        <v>157</v>
      </c>
      <c r="CE47" s="421"/>
      <c r="CF47" s="424" t="str">
        <f>IF(CE50=0,"",CE50)</f>
        <v/>
      </c>
      <c r="CG47" s="541"/>
      <c r="CH47" s="541"/>
      <c r="CI47" s="542"/>
    </row>
    <row r="48" spans="1:87" s="47" customFormat="1" ht="15.6" customHeight="1" thickBot="1">
      <c r="A48" s="57"/>
      <c r="B48" s="441" t="s">
        <v>39</v>
      </c>
      <c r="C48" s="442"/>
      <c r="D48" s="443"/>
      <c r="E48" s="168"/>
      <c r="F48" s="176" t="s">
        <v>32</v>
      </c>
      <c r="G48" s="510"/>
      <c r="H48" s="510"/>
      <c r="I48" s="510"/>
      <c r="J48" s="510"/>
      <c r="K48" s="510"/>
      <c r="L48" s="510"/>
      <c r="M48" s="510"/>
      <c r="N48" s="511"/>
      <c r="Q48" s="433" t="s">
        <v>39</v>
      </c>
      <c r="R48" s="433"/>
      <c r="S48" s="433"/>
      <c r="T48" s="433"/>
      <c r="U48" s="162" t="s">
        <v>32</v>
      </c>
      <c r="V48" s="452"/>
      <c r="W48" s="452"/>
      <c r="X48" s="452"/>
      <c r="Y48" s="452"/>
      <c r="Z48" s="452"/>
      <c r="AA48" s="452"/>
      <c r="AB48" s="452"/>
      <c r="AC48" s="452"/>
      <c r="AD48" s="163"/>
      <c r="AE48" s="74"/>
      <c r="AF48" s="74"/>
      <c r="BG48" s="171" t="str">
        <f>IF(G49="","お客様電話番号","OK")</f>
        <v>お客様電話番号</v>
      </c>
      <c r="BH48" s="99" t="str">
        <f>IF(U49="","",IF(V49="","成績書送付先会電話番号","OK"))</f>
        <v>成績書送付先会電話番号</v>
      </c>
      <c r="BI48" s="100"/>
      <c r="BJ48" s="100"/>
      <c r="BK48" s="100"/>
      <c r="BL48" s="100"/>
      <c r="BM48" s="100"/>
      <c r="BN48" s="172"/>
      <c r="BO48" s="47" t="s">
        <v>236</v>
      </c>
      <c r="BT48" s="47" t="s">
        <v>43</v>
      </c>
      <c r="CD48" s="422"/>
      <c r="CE48" s="423"/>
      <c r="CF48" s="425"/>
      <c r="CG48" s="543"/>
      <c r="CH48" s="543"/>
      <c r="CI48" s="544"/>
    </row>
    <row r="49" spans="1:87" s="47" customFormat="1" ht="15.6" customHeight="1">
      <c r="A49" s="57"/>
      <c r="B49" s="441" t="s">
        <v>40</v>
      </c>
      <c r="C49" s="442"/>
      <c r="D49" s="443"/>
      <c r="E49" s="168"/>
      <c r="F49" s="176" t="s">
        <v>32</v>
      </c>
      <c r="G49" s="505"/>
      <c r="H49" s="505"/>
      <c r="I49" s="505"/>
      <c r="J49" s="505"/>
      <c r="K49" s="505"/>
      <c r="L49" s="505"/>
      <c r="M49" s="505"/>
      <c r="N49" s="506"/>
      <c r="Q49" s="433" t="s">
        <v>40</v>
      </c>
      <c r="R49" s="433"/>
      <c r="S49" s="433"/>
      <c r="T49" s="433"/>
      <c r="U49" s="162" t="s">
        <v>32</v>
      </c>
      <c r="V49" s="452"/>
      <c r="W49" s="452"/>
      <c r="X49" s="452"/>
      <c r="Y49" s="452"/>
      <c r="Z49" s="452"/>
      <c r="AA49" s="452"/>
      <c r="AB49" s="452"/>
      <c r="AC49" s="452"/>
      <c r="AD49" s="180"/>
      <c r="AE49" s="74"/>
      <c r="AF49" s="74"/>
      <c r="BG49" s="171" t="str">
        <f>IF(F50="","",IF(G50="","お客様FAX番号","OK"))</f>
        <v/>
      </c>
      <c r="BH49" s="99"/>
      <c r="BI49" s="100"/>
      <c r="BJ49" s="100"/>
      <c r="BK49" s="100"/>
      <c r="BL49" s="100"/>
      <c r="BM49" s="100"/>
      <c r="BN49" s="172"/>
      <c r="CD49" s="181"/>
      <c r="CE49" s="182" t="s">
        <v>88</v>
      </c>
      <c r="CF49" s="182">
        <f>依頼入力フォーム!BR46</f>
        <v>5</v>
      </c>
      <c r="CG49" s="182">
        <f>依頼入力フォーム!BR52</f>
        <v>6</v>
      </c>
      <c r="CH49" s="181">
        <f>依頼入力フォーム!BR77</f>
        <v>2</v>
      </c>
      <c r="CI49" s="155">
        <f>BW77</f>
        <v>0</v>
      </c>
    </row>
    <row r="50" spans="1:87" s="47" customFormat="1" ht="15.6" customHeight="1">
      <c r="A50" s="57"/>
      <c r="B50" s="441" t="s">
        <v>41</v>
      </c>
      <c r="C50" s="442"/>
      <c r="D50" s="443"/>
      <c r="E50" s="168"/>
      <c r="F50" s="176" t="str">
        <f>IF(G90="","",IF(G90="FAX","*必須",""))</f>
        <v/>
      </c>
      <c r="G50" s="505"/>
      <c r="H50" s="505"/>
      <c r="I50" s="505"/>
      <c r="J50" s="505"/>
      <c r="K50" s="505"/>
      <c r="L50" s="505"/>
      <c r="M50" s="505"/>
      <c r="N50" s="506"/>
      <c r="Q50" s="433" t="s">
        <v>41</v>
      </c>
      <c r="R50" s="433"/>
      <c r="S50" s="433"/>
      <c r="T50" s="433"/>
      <c r="U50" s="162" t="str">
        <f>IF(G90="","",IF(G90="FAX","*必須",""))</f>
        <v/>
      </c>
      <c r="V50" s="452"/>
      <c r="W50" s="452"/>
      <c r="X50" s="452"/>
      <c r="Y50" s="452"/>
      <c r="Z50" s="452"/>
      <c r="AA50" s="452"/>
      <c r="AB50" s="452"/>
      <c r="AC50" s="452"/>
      <c r="AD50" s="180"/>
      <c r="AE50" s="74"/>
      <c r="AF50" s="74"/>
      <c r="BG50" s="183" t="str">
        <f>IF(F51="","",IF(G51="","お客様E-mail","OK"))</f>
        <v/>
      </c>
      <c r="BH50" s="184"/>
      <c r="BI50" s="100"/>
      <c r="BJ50" s="100"/>
      <c r="BK50" s="100"/>
      <c r="BL50" s="100"/>
      <c r="BM50" s="100"/>
      <c r="BN50" s="172"/>
      <c r="BP50" s="47" t="s">
        <v>33</v>
      </c>
      <c r="BR50" s="47">
        <f>COUNTIF(F72:F83,"*必須")</f>
        <v>6</v>
      </c>
      <c r="BU50" s="47" t="s">
        <v>33</v>
      </c>
      <c r="BW50" s="47">
        <f>COUNTIF(U74:U81,"*必須")</f>
        <v>5</v>
      </c>
      <c r="CD50" s="181" t="s">
        <v>159</v>
      </c>
      <c r="CE50" s="185">
        <f>COUNTA(依頼入力フォーム!$C$138:$H$237)</f>
        <v>0</v>
      </c>
      <c r="CF50" s="182"/>
      <c r="CG50" s="182"/>
      <c r="CH50" s="181"/>
      <c r="CI50" s="155"/>
    </row>
    <row r="51" spans="1:87" s="47" customFormat="1" ht="15.6" customHeight="1" thickBot="1">
      <c r="A51" s="57"/>
      <c r="B51" s="461" t="s">
        <v>42</v>
      </c>
      <c r="C51" s="462"/>
      <c r="D51" s="462"/>
      <c r="E51" s="186"/>
      <c r="F51" s="187" t="str">
        <f>IF(G91="","",IF(G90="メール","*必須",""))</f>
        <v/>
      </c>
      <c r="G51" s="463"/>
      <c r="H51" s="464"/>
      <c r="I51" s="464"/>
      <c r="J51" s="464"/>
      <c r="K51" s="464"/>
      <c r="L51" s="464"/>
      <c r="M51" s="464"/>
      <c r="N51" s="465"/>
      <c r="Q51" s="433" t="s">
        <v>42</v>
      </c>
      <c r="R51" s="433"/>
      <c r="S51" s="433"/>
      <c r="T51" s="433"/>
      <c r="U51" s="162" t="str">
        <f>IF(G90="","",IF(G90="メール","*必須",""))</f>
        <v/>
      </c>
      <c r="V51" s="517"/>
      <c r="W51" s="517"/>
      <c r="X51" s="517"/>
      <c r="Y51" s="517"/>
      <c r="Z51" s="517"/>
      <c r="AA51" s="517"/>
      <c r="AB51" s="517"/>
      <c r="AC51" s="517"/>
      <c r="AD51" s="188"/>
      <c r="AE51" s="74"/>
      <c r="AF51" s="74"/>
      <c r="BG51" s="189" t="str">
        <f>IF(G74="","成績書宛先名","OK")</f>
        <v>成績書宛先名</v>
      </c>
      <c r="BH51" s="99" t="str">
        <f>IF(U74="","",IF(V74="","請求先会社名","OK"))</f>
        <v>請求先会社名</v>
      </c>
      <c r="BI51" s="100"/>
      <c r="BJ51" s="100"/>
      <c r="BK51" s="100"/>
      <c r="BL51" s="100"/>
      <c r="BM51" s="100"/>
      <c r="BN51" s="172"/>
      <c r="BP51" s="47" t="s">
        <v>36</v>
      </c>
      <c r="BR51" s="47">
        <f>COUNTIF(BG51:BG76,"OK")</f>
        <v>0</v>
      </c>
      <c r="BU51" s="47" t="s">
        <v>36</v>
      </c>
      <c r="BW51" s="47">
        <f>COUNTIF(BH73:BH81,"OK")</f>
        <v>0</v>
      </c>
      <c r="CE51" s="74"/>
      <c r="CF51" s="74"/>
      <c r="CG51" s="74"/>
      <c r="CI51" s="155"/>
    </row>
    <row r="52" spans="1:87" s="47" customFormat="1" ht="14.25" customHeight="1">
      <c r="A52" s="57"/>
      <c r="B52" s="433"/>
      <c r="C52" s="433"/>
      <c r="D52" s="433"/>
      <c r="E52" s="190"/>
      <c r="F52" s="190"/>
      <c r="V52" s="74"/>
      <c r="W52" s="74"/>
      <c r="Z52" s="74"/>
      <c r="AA52" s="74"/>
      <c r="AB52" s="74"/>
      <c r="AC52" s="74"/>
      <c r="AD52" s="74"/>
      <c r="AE52" s="74"/>
      <c r="AF52" s="74"/>
      <c r="BG52" s="191" t="str">
        <f>IF(G75="","件名","OK")</f>
        <v>件名</v>
      </c>
      <c r="BH52" s="99" t="str">
        <f>IF(U75="","",IF(V75="","請求先〒","OK"))</f>
        <v>請求先〒</v>
      </c>
      <c r="BI52" s="100"/>
      <c r="BJ52" s="100"/>
      <c r="BK52" s="100"/>
      <c r="BL52" s="100"/>
      <c r="BM52" s="100"/>
      <c r="BN52" s="172"/>
      <c r="BP52" s="47" t="s">
        <v>38</v>
      </c>
      <c r="BR52" s="47">
        <f>BR50-BR51</f>
        <v>6</v>
      </c>
      <c r="BU52" s="47" t="s">
        <v>38</v>
      </c>
      <c r="BW52" s="47">
        <f>BW50-BW51</f>
        <v>5</v>
      </c>
      <c r="CE52" s="74"/>
      <c r="CF52" s="74"/>
      <c r="CG52" s="74"/>
      <c r="CI52" s="155"/>
    </row>
    <row r="53" spans="1:87" s="47" customFormat="1" ht="14.25" hidden="1" customHeight="1">
      <c r="A53" s="57"/>
      <c r="E53" s="190"/>
      <c r="F53" s="190"/>
      <c r="V53" s="74"/>
      <c r="W53" s="74"/>
      <c r="Z53" s="74"/>
      <c r="AA53" s="74"/>
      <c r="AB53" s="74"/>
      <c r="AC53" s="74"/>
      <c r="AD53" s="74"/>
      <c r="AE53" s="74"/>
      <c r="AF53" s="74"/>
      <c r="BG53" s="191"/>
      <c r="BH53" s="99"/>
      <c r="BI53" s="100"/>
      <c r="BJ53" s="100"/>
      <c r="BK53" s="100"/>
      <c r="BL53" s="100"/>
      <c r="BM53" s="100"/>
      <c r="BN53" s="172"/>
      <c r="CE53" s="74"/>
      <c r="CF53" s="74"/>
      <c r="CG53" s="74"/>
      <c r="CI53" s="155"/>
    </row>
    <row r="54" spans="1:87" s="47" customFormat="1" ht="14.25" hidden="1" customHeight="1">
      <c r="A54" s="57"/>
      <c r="E54" s="190"/>
      <c r="F54" s="190"/>
      <c r="V54" s="74"/>
      <c r="W54" s="74"/>
      <c r="Z54" s="74"/>
      <c r="AA54" s="74"/>
      <c r="AB54" s="74"/>
      <c r="AC54" s="74"/>
      <c r="AD54" s="74"/>
      <c r="AE54" s="74"/>
      <c r="AF54" s="74"/>
      <c r="BG54" s="191"/>
      <c r="BH54" s="99"/>
      <c r="BI54" s="100"/>
      <c r="BJ54" s="100"/>
      <c r="BK54" s="100"/>
      <c r="BL54" s="100"/>
      <c r="BM54" s="100"/>
      <c r="BN54" s="172"/>
      <c r="CE54" s="74"/>
      <c r="CF54" s="74"/>
      <c r="CG54" s="74"/>
      <c r="CI54" s="155"/>
    </row>
    <row r="55" spans="1:87" s="47" customFormat="1" ht="14.25" hidden="1" customHeight="1">
      <c r="A55" s="57"/>
      <c r="E55" s="190"/>
      <c r="F55" s="190"/>
      <c r="V55" s="74"/>
      <c r="W55" s="74"/>
      <c r="Z55" s="74"/>
      <c r="AA55" s="74"/>
      <c r="AB55" s="74"/>
      <c r="AC55" s="74"/>
      <c r="AD55" s="74"/>
      <c r="AE55" s="74"/>
      <c r="AF55" s="74"/>
      <c r="BG55" s="191"/>
      <c r="BH55" s="99"/>
      <c r="BI55" s="100"/>
      <c r="BJ55" s="100"/>
      <c r="BK55" s="100"/>
      <c r="BL55" s="100"/>
      <c r="BM55" s="100"/>
      <c r="BN55" s="172"/>
      <c r="CE55" s="74"/>
      <c r="CF55" s="74"/>
      <c r="CG55" s="74"/>
      <c r="CI55" s="155"/>
    </row>
    <row r="56" spans="1:87" s="47" customFormat="1" ht="14.25" hidden="1" customHeight="1">
      <c r="A56" s="57"/>
      <c r="E56" s="190"/>
      <c r="F56" s="190"/>
      <c r="V56" s="74"/>
      <c r="W56" s="74"/>
      <c r="Z56" s="74"/>
      <c r="AA56" s="74"/>
      <c r="AB56" s="74"/>
      <c r="AC56" s="74"/>
      <c r="AD56" s="74"/>
      <c r="AE56" s="74"/>
      <c r="AF56" s="74"/>
      <c r="BG56" s="191"/>
      <c r="BH56" s="99"/>
      <c r="BI56" s="100"/>
      <c r="BJ56" s="100"/>
      <c r="BK56" s="100"/>
      <c r="BL56" s="100"/>
      <c r="BM56" s="100"/>
      <c r="BN56" s="172"/>
      <c r="CE56" s="74"/>
      <c r="CF56" s="74"/>
      <c r="CG56" s="74"/>
      <c r="CI56" s="155"/>
    </row>
    <row r="57" spans="1:87" s="47" customFormat="1" ht="14.25" hidden="1" customHeight="1">
      <c r="A57" s="57"/>
      <c r="E57" s="190"/>
      <c r="F57" s="190"/>
      <c r="V57" s="74"/>
      <c r="W57" s="74"/>
      <c r="Z57" s="74"/>
      <c r="AA57" s="74"/>
      <c r="AB57" s="74"/>
      <c r="AC57" s="74"/>
      <c r="AD57" s="74"/>
      <c r="AE57" s="74"/>
      <c r="AF57" s="74"/>
      <c r="BG57" s="191"/>
      <c r="BH57" s="99"/>
      <c r="BI57" s="100"/>
      <c r="BJ57" s="100"/>
      <c r="BK57" s="100"/>
      <c r="BL57" s="100"/>
      <c r="BM57" s="100"/>
      <c r="BN57" s="172"/>
      <c r="CE57" s="74"/>
      <c r="CF57" s="74"/>
      <c r="CG57" s="74"/>
      <c r="CI57" s="155"/>
    </row>
    <row r="58" spans="1:87" s="47" customFormat="1" ht="14.25" hidden="1" customHeight="1">
      <c r="A58" s="57"/>
      <c r="E58" s="190"/>
      <c r="F58" s="190"/>
      <c r="V58" s="74"/>
      <c r="W58" s="74"/>
      <c r="Z58" s="74"/>
      <c r="AA58" s="74"/>
      <c r="AB58" s="74"/>
      <c r="AC58" s="74"/>
      <c r="AD58" s="74"/>
      <c r="AE58" s="74"/>
      <c r="AF58" s="74"/>
      <c r="BG58" s="191"/>
      <c r="BH58" s="99"/>
      <c r="BI58" s="100"/>
      <c r="BJ58" s="100"/>
      <c r="BK58" s="100"/>
      <c r="BL58" s="100"/>
      <c r="BM58" s="100"/>
      <c r="BN58" s="172"/>
      <c r="CE58" s="74"/>
      <c r="CF58" s="74"/>
      <c r="CG58" s="74"/>
      <c r="CI58" s="155"/>
    </row>
    <row r="59" spans="1:87" s="47" customFormat="1" ht="14.25" hidden="1" customHeight="1">
      <c r="A59" s="57"/>
      <c r="E59" s="190"/>
      <c r="F59" s="190"/>
      <c r="V59" s="74"/>
      <c r="W59" s="74"/>
      <c r="Z59" s="74"/>
      <c r="AA59" s="74"/>
      <c r="AB59" s="74"/>
      <c r="AC59" s="74"/>
      <c r="AD59" s="74"/>
      <c r="AE59" s="74"/>
      <c r="AF59" s="74"/>
      <c r="BG59" s="191"/>
      <c r="BH59" s="99"/>
      <c r="BI59" s="100"/>
      <c r="BJ59" s="100"/>
      <c r="BK59" s="100"/>
      <c r="BL59" s="100"/>
      <c r="BM59" s="100"/>
      <c r="BN59" s="172"/>
      <c r="CE59" s="74"/>
      <c r="CF59" s="74"/>
      <c r="CG59" s="74"/>
      <c r="CI59" s="155"/>
    </row>
    <row r="60" spans="1:87" s="47" customFormat="1" ht="14.25" hidden="1" customHeight="1">
      <c r="A60" s="57"/>
      <c r="E60" s="190"/>
      <c r="F60" s="190"/>
      <c r="V60" s="74"/>
      <c r="W60" s="74"/>
      <c r="Z60" s="74"/>
      <c r="AA60" s="74"/>
      <c r="AB60" s="74"/>
      <c r="AC60" s="74"/>
      <c r="AD60" s="74"/>
      <c r="AE60" s="74"/>
      <c r="AF60" s="74"/>
      <c r="BG60" s="191"/>
      <c r="BH60" s="99"/>
      <c r="BI60" s="100"/>
      <c r="BJ60" s="100"/>
      <c r="BK60" s="100"/>
      <c r="BL60" s="100"/>
      <c r="BM60" s="100"/>
      <c r="BN60" s="172"/>
      <c r="CE60" s="74"/>
      <c r="CF60" s="74"/>
      <c r="CG60" s="74"/>
      <c r="CI60" s="155"/>
    </row>
    <row r="61" spans="1:87" s="47" customFormat="1" ht="14.25" hidden="1" customHeight="1">
      <c r="A61" s="57"/>
      <c r="E61" s="190"/>
      <c r="F61" s="190"/>
      <c r="V61" s="74"/>
      <c r="W61" s="74"/>
      <c r="Z61" s="74"/>
      <c r="AA61" s="74"/>
      <c r="AB61" s="74"/>
      <c r="AC61" s="74"/>
      <c r="AD61" s="74"/>
      <c r="AE61" s="74"/>
      <c r="AF61" s="74"/>
      <c r="BG61" s="191"/>
      <c r="BH61" s="99"/>
      <c r="BI61" s="100"/>
      <c r="BJ61" s="100"/>
      <c r="BK61" s="100"/>
      <c r="BL61" s="100"/>
      <c r="BM61" s="100"/>
      <c r="BN61" s="172"/>
      <c r="CE61" s="74"/>
      <c r="CF61" s="74"/>
      <c r="CG61" s="74"/>
      <c r="CI61" s="155"/>
    </row>
    <row r="62" spans="1:87" s="47" customFormat="1" ht="14.25" hidden="1" customHeight="1">
      <c r="A62" s="57"/>
      <c r="E62" s="190"/>
      <c r="F62" s="190"/>
      <c r="V62" s="74"/>
      <c r="W62" s="74"/>
      <c r="Z62" s="74"/>
      <c r="AA62" s="74"/>
      <c r="AB62" s="74"/>
      <c r="AC62" s="74"/>
      <c r="AD62" s="74"/>
      <c r="AE62" s="74"/>
      <c r="AF62" s="74"/>
      <c r="BG62" s="191"/>
      <c r="BH62" s="99"/>
      <c r="BI62" s="100"/>
      <c r="BJ62" s="100"/>
      <c r="BK62" s="100"/>
      <c r="BL62" s="100"/>
      <c r="BM62" s="100"/>
      <c r="BN62" s="172"/>
      <c r="CE62" s="74"/>
      <c r="CF62" s="74"/>
      <c r="CG62" s="74"/>
      <c r="CI62" s="155"/>
    </row>
    <row r="63" spans="1:87" s="47" customFormat="1" ht="14.25" hidden="1" customHeight="1">
      <c r="A63" s="57"/>
      <c r="E63" s="190"/>
      <c r="F63" s="190"/>
      <c r="V63" s="74"/>
      <c r="W63" s="74"/>
      <c r="Z63" s="74"/>
      <c r="AA63" s="74"/>
      <c r="AB63" s="74"/>
      <c r="AC63" s="74"/>
      <c r="AD63" s="74"/>
      <c r="AE63" s="74"/>
      <c r="AF63" s="74"/>
      <c r="BG63" s="191"/>
      <c r="BH63" s="99"/>
      <c r="BI63" s="100"/>
      <c r="BJ63" s="100"/>
      <c r="BK63" s="100"/>
      <c r="BL63" s="100"/>
      <c r="BM63" s="100"/>
      <c r="BN63" s="172"/>
      <c r="CE63" s="74"/>
      <c r="CF63" s="74"/>
      <c r="CG63" s="74"/>
      <c r="CI63" s="155"/>
    </row>
    <row r="64" spans="1:87" s="47" customFormat="1" ht="19.5">
      <c r="A64" s="46" t="s">
        <v>547</v>
      </c>
      <c r="E64" s="190"/>
      <c r="F64" s="190"/>
      <c r="P64" s="88" t="s">
        <v>389</v>
      </c>
      <c r="Q64" s="75"/>
      <c r="R64" s="75"/>
      <c r="V64" s="74"/>
      <c r="W64" s="74"/>
      <c r="Z64" s="74"/>
      <c r="AA64" s="74"/>
      <c r="AB64" s="74"/>
      <c r="AC64" s="74"/>
      <c r="AD64" s="74"/>
      <c r="AE64" s="74"/>
      <c r="AF64" s="74"/>
      <c r="BG64" s="191" t="str">
        <f>IF(G78="","成績書部数","OK")</f>
        <v>成績書部数</v>
      </c>
      <c r="BH64" s="99" t="str">
        <f>IF(U76="","",IF(V76="","請求先会社住所","OK"))</f>
        <v>請求先会社住所</v>
      </c>
      <c r="BI64" s="100"/>
      <c r="BJ64" s="100"/>
      <c r="BK64" s="100"/>
      <c r="BL64" s="100"/>
      <c r="BM64" s="100"/>
      <c r="BN64" s="172"/>
      <c r="CE64" s="74"/>
      <c r="CF64" s="74"/>
      <c r="CG64" s="74"/>
      <c r="CI64" s="155"/>
    </row>
    <row r="65" spans="1:94" s="47" customFormat="1" ht="6.75" customHeight="1" thickBot="1">
      <c r="A65" s="57"/>
      <c r="E65" s="190"/>
      <c r="F65" s="190"/>
      <c r="V65" s="74"/>
      <c r="W65" s="74"/>
      <c r="Z65" s="74"/>
      <c r="AA65" s="74"/>
      <c r="AB65" s="74"/>
      <c r="AC65" s="74"/>
      <c r="AD65" s="74"/>
      <c r="AE65" s="74"/>
      <c r="AF65" s="74"/>
      <c r="BG65" s="191"/>
      <c r="BH65" s="99"/>
      <c r="BI65" s="100"/>
      <c r="BJ65" s="100"/>
      <c r="BK65" s="100"/>
      <c r="BL65" s="100"/>
      <c r="BM65" s="100"/>
      <c r="BN65" s="172"/>
      <c r="CE65" s="74"/>
      <c r="CF65" s="74"/>
      <c r="CG65" s="74"/>
      <c r="CI65" s="155"/>
    </row>
    <row r="66" spans="1:94" s="47" customFormat="1" ht="14.25" hidden="1" customHeight="1">
      <c r="A66" s="57"/>
      <c r="E66" s="190"/>
      <c r="F66" s="190"/>
      <c r="V66" s="74"/>
      <c r="W66" s="74"/>
      <c r="Z66" s="74"/>
      <c r="AA66" s="74"/>
      <c r="AB66" s="74"/>
      <c r="AC66" s="74"/>
      <c r="AD66" s="74"/>
      <c r="AE66" s="74"/>
      <c r="AF66" s="74"/>
      <c r="BG66" s="191"/>
      <c r="BH66" s="99"/>
      <c r="BI66" s="100"/>
      <c r="BJ66" s="100"/>
      <c r="BK66" s="100"/>
      <c r="BL66" s="100"/>
      <c r="BM66" s="100"/>
      <c r="BN66" s="172"/>
      <c r="CE66" s="74"/>
      <c r="CF66" s="74"/>
      <c r="CG66" s="74"/>
      <c r="CI66" s="155"/>
    </row>
    <row r="67" spans="1:94" s="47" customFormat="1" ht="14.25" hidden="1" customHeight="1">
      <c r="A67" s="57"/>
      <c r="E67" s="190"/>
      <c r="F67" s="190"/>
      <c r="V67" s="74"/>
      <c r="W67" s="74"/>
      <c r="Z67" s="74"/>
      <c r="AA67" s="74"/>
      <c r="AB67" s="74"/>
      <c r="AC67" s="74"/>
      <c r="AD67" s="74"/>
      <c r="AE67" s="74"/>
      <c r="AF67" s="74"/>
      <c r="BG67" s="191"/>
      <c r="BH67" s="99"/>
      <c r="BI67" s="100"/>
      <c r="BJ67" s="100"/>
      <c r="BK67" s="100"/>
      <c r="BL67" s="100"/>
      <c r="BM67" s="100"/>
      <c r="BN67" s="172"/>
      <c r="CE67" s="74"/>
      <c r="CF67" s="74"/>
      <c r="CG67" s="74"/>
      <c r="CI67" s="155"/>
    </row>
    <row r="68" spans="1:94" s="47" customFormat="1" ht="14.25" hidden="1" customHeight="1">
      <c r="A68" s="57"/>
      <c r="E68" s="190"/>
      <c r="F68" s="190"/>
      <c r="V68" s="74"/>
      <c r="W68" s="74"/>
      <c r="Z68" s="74"/>
      <c r="AA68" s="74"/>
      <c r="AB68" s="74"/>
      <c r="AC68" s="74"/>
      <c r="AD68" s="74"/>
      <c r="AE68" s="74"/>
      <c r="AF68" s="74"/>
      <c r="BG68" s="191"/>
      <c r="BH68" s="99"/>
      <c r="BI68" s="100"/>
      <c r="BJ68" s="100"/>
      <c r="BK68" s="100"/>
      <c r="BL68" s="100"/>
      <c r="BM68" s="100"/>
      <c r="BN68" s="172"/>
      <c r="CE68" s="74"/>
      <c r="CF68" s="74"/>
      <c r="CG68" s="74"/>
      <c r="CI68" s="155"/>
    </row>
    <row r="69" spans="1:94" s="47" customFormat="1" ht="14.25" hidden="1" customHeight="1">
      <c r="A69" s="57"/>
      <c r="E69" s="190"/>
      <c r="F69" s="190"/>
      <c r="V69" s="74"/>
      <c r="W69" s="74"/>
      <c r="Z69" s="74"/>
      <c r="AA69" s="74"/>
      <c r="AB69" s="74"/>
      <c r="AC69" s="74"/>
      <c r="AD69" s="74"/>
      <c r="AE69" s="74"/>
      <c r="AF69" s="74"/>
      <c r="BG69" s="191"/>
      <c r="BH69" s="99"/>
      <c r="BI69" s="100"/>
      <c r="BJ69" s="100"/>
      <c r="BK69" s="100"/>
      <c r="BL69" s="100"/>
      <c r="BM69" s="100"/>
      <c r="BN69" s="172"/>
      <c r="CE69" s="74"/>
      <c r="CF69" s="74"/>
      <c r="CG69" s="74"/>
      <c r="CI69" s="155"/>
    </row>
    <row r="70" spans="1:94" s="47" customFormat="1" ht="14.25" hidden="1" customHeight="1">
      <c r="A70" s="57"/>
      <c r="E70" s="190"/>
      <c r="F70" s="190"/>
      <c r="V70" s="74"/>
      <c r="W70" s="74"/>
      <c r="Z70" s="74"/>
      <c r="AA70" s="74"/>
      <c r="AB70" s="74"/>
      <c r="AC70" s="74"/>
      <c r="AD70" s="74"/>
      <c r="AE70" s="74"/>
      <c r="AF70" s="74"/>
      <c r="BG70" s="191"/>
      <c r="BH70" s="99"/>
      <c r="BI70" s="100"/>
      <c r="BJ70" s="100"/>
      <c r="BK70" s="100"/>
      <c r="BL70" s="100"/>
      <c r="BM70" s="100"/>
      <c r="BN70" s="172"/>
      <c r="CE70" s="74"/>
      <c r="CF70" s="74"/>
      <c r="CG70" s="74"/>
      <c r="CI70" s="155"/>
    </row>
    <row r="71" spans="1:94" s="47" customFormat="1" ht="14.25" hidden="1" customHeight="1">
      <c r="A71" s="57"/>
      <c r="E71" s="190"/>
      <c r="F71" s="190"/>
      <c r="V71" s="74"/>
      <c r="W71" s="74"/>
      <c r="Z71" s="74"/>
      <c r="AA71" s="74"/>
      <c r="AB71" s="74"/>
      <c r="AC71" s="74"/>
      <c r="AD71" s="74"/>
      <c r="AE71" s="74"/>
      <c r="AF71" s="74"/>
      <c r="BG71" s="191"/>
      <c r="BH71" s="99"/>
      <c r="BI71" s="100"/>
      <c r="BJ71" s="100"/>
      <c r="BK71" s="100"/>
      <c r="BL71" s="100"/>
      <c r="BM71" s="100"/>
      <c r="BN71" s="172"/>
      <c r="CE71" s="74"/>
      <c r="CF71" s="74"/>
      <c r="CG71" s="74"/>
      <c r="CI71" s="155"/>
    </row>
    <row r="72" spans="1:94" s="47" customFormat="1" ht="14.25" hidden="1" customHeight="1">
      <c r="A72" s="57"/>
      <c r="E72" s="190"/>
      <c r="F72" s="190"/>
      <c r="V72" s="74"/>
      <c r="W72" s="74"/>
      <c r="Z72" s="74"/>
      <c r="AA72" s="74"/>
      <c r="AB72" s="74"/>
      <c r="AC72" s="74"/>
      <c r="AD72" s="74"/>
      <c r="AE72" s="74"/>
      <c r="AF72" s="74"/>
      <c r="BG72" s="191"/>
      <c r="BH72" s="99"/>
      <c r="BI72" s="100"/>
      <c r="BJ72" s="100"/>
      <c r="BK72" s="100"/>
      <c r="BL72" s="100"/>
      <c r="BM72" s="100"/>
      <c r="BN72" s="172"/>
      <c r="CE72" s="74"/>
      <c r="CF72" s="74"/>
      <c r="CG72" s="74"/>
      <c r="CI72" s="155"/>
    </row>
    <row r="73" spans="1:94" s="47" customFormat="1" ht="14.25" hidden="1" customHeight="1" thickBot="1">
      <c r="A73" s="57"/>
      <c r="E73" s="190"/>
      <c r="V73" s="74"/>
      <c r="W73" s="74"/>
      <c r="Z73" s="74"/>
      <c r="AA73" s="74"/>
      <c r="AB73" s="74"/>
      <c r="AC73" s="74"/>
      <c r="AD73" s="74"/>
      <c r="AE73" s="74"/>
      <c r="AF73" s="74"/>
      <c r="AN73" s="190"/>
      <c r="AO73" s="190"/>
      <c r="AP73" s="190"/>
      <c r="BG73" s="191"/>
      <c r="BH73" s="99"/>
      <c r="BI73" s="100"/>
      <c r="BJ73" s="100"/>
      <c r="BK73" s="100"/>
      <c r="BL73" s="100"/>
      <c r="BM73" s="100"/>
      <c r="BN73" s="172"/>
      <c r="CE73" s="74"/>
      <c r="CF73" s="74"/>
      <c r="CG73" s="74"/>
      <c r="CI73" s="155"/>
    </row>
    <row r="74" spans="1:94" s="47" customFormat="1" ht="15.6" customHeight="1">
      <c r="A74" s="57"/>
      <c r="B74" s="436" t="s">
        <v>548</v>
      </c>
      <c r="C74" s="437"/>
      <c r="D74" s="438"/>
      <c r="E74" s="160"/>
      <c r="F74" s="161" t="s">
        <v>32</v>
      </c>
      <c r="G74" s="439"/>
      <c r="H74" s="439"/>
      <c r="I74" s="439"/>
      <c r="J74" s="439"/>
      <c r="K74" s="439"/>
      <c r="L74" s="439"/>
      <c r="M74" s="439"/>
      <c r="N74" s="440"/>
      <c r="Q74" s="433" t="s">
        <v>31</v>
      </c>
      <c r="R74" s="433"/>
      <c r="S74" s="433"/>
      <c r="T74" s="190"/>
      <c r="U74" s="162" t="s">
        <v>32</v>
      </c>
      <c r="V74" s="452"/>
      <c r="W74" s="452"/>
      <c r="X74" s="452"/>
      <c r="Y74" s="452"/>
      <c r="Z74" s="452"/>
      <c r="AA74" s="452"/>
      <c r="AB74" s="452"/>
      <c r="AC74" s="452"/>
      <c r="BG74" s="191" t="str">
        <f>IF(G80="","成績書発送方法","OK")</f>
        <v>成績書発送方法</v>
      </c>
      <c r="BH74" s="99" t="str">
        <f>IF(U78="","",IF(V78="","請求先会御担当者","OK"))</f>
        <v>請求先会御担当者</v>
      </c>
      <c r="BI74" s="100"/>
      <c r="BJ74" s="100"/>
      <c r="BK74" s="100"/>
      <c r="BL74" s="100"/>
      <c r="BM74" s="100"/>
      <c r="BN74" s="172"/>
      <c r="BO74" s="47" t="s">
        <v>392</v>
      </c>
      <c r="BT74" s="47" t="s">
        <v>393</v>
      </c>
      <c r="CE74" s="74"/>
      <c r="CF74" s="74"/>
      <c r="CG74" s="74"/>
      <c r="CI74" s="155"/>
      <c r="CP74" s="192"/>
    </row>
    <row r="75" spans="1:94" s="47" customFormat="1" ht="15.6" customHeight="1">
      <c r="A75" s="57"/>
      <c r="B75" s="441" t="s">
        <v>50</v>
      </c>
      <c r="C75" s="442"/>
      <c r="D75" s="443"/>
      <c r="E75" s="168"/>
      <c r="F75" s="176" t="s">
        <v>32</v>
      </c>
      <c r="G75" s="444"/>
      <c r="H75" s="445"/>
      <c r="I75" s="445"/>
      <c r="J75" s="445"/>
      <c r="K75" s="445"/>
      <c r="L75" s="445"/>
      <c r="M75" s="445"/>
      <c r="N75" s="446"/>
      <c r="Q75" s="433" t="s">
        <v>34</v>
      </c>
      <c r="R75" s="433"/>
      <c r="S75" s="433"/>
      <c r="T75" s="190"/>
      <c r="U75" s="162" t="s">
        <v>32</v>
      </c>
      <c r="V75" s="512"/>
      <c r="W75" s="512"/>
      <c r="X75" s="512"/>
      <c r="Y75" s="512"/>
      <c r="Z75" s="512"/>
      <c r="AA75" s="512"/>
      <c r="AB75" s="512"/>
      <c r="AC75" s="512"/>
      <c r="BG75" s="191" t="str">
        <f>IF(G82="","成績書発送先","OK")</f>
        <v>成績書発送先</v>
      </c>
      <c r="BH75" s="184" t="str">
        <f>IF(U79="","",IF(V79="","請求先電話番号","OK"))</f>
        <v>請求先電話番号</v>
      </c>
      <c r="BI75" s="100"/>
      <c r="BJ75" s="100"/>
      <c r="BK75" s="100"/>
      <c r="BL75" s="100"/>
      <c r="BM75" s="100"/>
      <c r="BN75" s="172"/>
      <c r="BP75" s="47" t="s">
        <v>233</v>
      </c>
      <c r="BR75" s="47">
        <f>COUNTIF(F88:F91,"*必須")</f>
        <v>2</v>
      </c>
      <c r="BU75" s="47" t="s">
        <v>233</v>
      </c>
      <c r="BW75" s="47">
        <v>1</v>
      </c>
      <c r="CE75" s="74"/>
      <c r="CF75" s="74"/>
      <c r="CG75" s="74"/>
      <c r="CI75" s="155"/>
      <c r="CP75" s="192"/>
    </row>
    <row r="76" spans="1:94" s="47" customFormat="1" ht="15.6" customHeight="1">
      <c r="A76" s="57"/>
      <c r="B76" s="566" t="s">
        <v>406</v>
      </c>
      <c r="C76" s="567"/>
      <c r="D76" s="567"/>
      <c r="E76" s="567"/>
      <c r="F76" s="568"/>
      <c r="G76" s="570"/>
      <c r="H76" s="571"/>
      <c r="I76" s="571"/>
      <c r="J76" s="571"/>
      <c r="K76" s="571"/>
      <c r="L76" s="571"/>
      <c r="M76" s="571"/>
      <c r="N76" s="572"/>
      <c r="Q76" s="433" t="s">
        <v>35</v>
      </c>
      <c r="R76" s="433"/>
      <c r="S76" s="433"/>
      <c r="T76" s="190"/>
      <c r="U76" s="162" t="s">
        <v>32</v>
      </c>
      <c r="V76" s="452"/>
      <c r="W76" s="452"/>
      <c r="X76" s="452"/>
      <c r="Y76" s="452"/>
      <c r="Z76" s="452"/>
      <c r="AA76" s="452"/>
      <c r="AB76" s="452"/>
      <c r="AC76" s="452"/>
      <c r="BG76" s="193" t="str">
        <f>IF(G83="","請求先","OK")</f>
        <v>請求先</v>
      </c>
      <c r="BH76" s="194"/>
      <c r="BI76" s="100"/>
      <c r="BJ76" s="100"/>
      <c r="BK76" s="100"/>
      <c r="BL76" s="100"/>
      <c r="BM76" s="100"/>
      <c r="BN76" s="172"/>
      <c r="BP76" s="47" t="s">
        <v>234</v>
      </c>
      <c r="BR76" s="47">
        <f>COUNTIF(BG77:BG80,"OK")</f>
        <v>0</v>
      </c>
      <c r="BU76" s="47" t="s">
        <v>234</v>
      </c>
      <c r="BW76" s="47">
        <f>COUNTIF(BG81:BG106,"OK")</f>
        <v>1</v>
      </c>
      <c r="CE76" s="74"/>
      <c r="CF76" s="74"/>
      <c r="CG76" s="74"/>
      <c r="CI76" s="155"/>
      <c r="CP76" s="192"/>
    </row>
    <row r="77" spans="1:94" s="47" customFormat="1" ht="15.6" customHeight="1">
      <c r="A77" s="57"/>
      <c r="B77" s="429"/>
      <c r="C77" s="430"/>
      <c r="D77" s="430"/>
      <c r="E77" s="430"/>
      <c r="F77" s="569"/>
      <c r="G77" s="573"/>
      <c r="H77" s="574"/>
      <c r="I77" s="574"/>
      <c r="J77" s="574"/>
      <c r="K77" s="574"/>
      <c r="L77" s="574"/>
      <c r="M77" s="574"/>
      <c r="N77" s="575"/>
      <c r="Q77" s="433" t="s">
        <v>37</v>
      </c>
      <c r="R77" s="433"/>
      <c r="S77" s="433"/>
      <c r="T77" s="190"/>
      <c r="U77" s="162"/>
      <c r="V77" s="452"/>
      <c r="W77" s="452"/>
      <c r="X77" s="452"/>
      <c r="Y77" s="452"/>
      <c r="Z77" s="452"/>
      <c r="AA77" s="452"/>
      <c r="AB77" s="452"/>
      <c r="AC77" s="452"/>
      <c r="BG77" s="191"/>
      <c r="BH77" s="99"/>
      <c r="BI77" s="100"/>
      <c r="BJ77" s="100"/>
      <c r="BK77" s="100"/>
      <c r="BL77" s="100"/>
      <c r="BM77" s="100"/>
      <c r="BN77" s="172"/>
      <c r="BP77" s="47" t="s">
        <v>235</v>
      </c>
      <c r="BR77" s="47">
        <f>BR75-BR76</f>
        <v>2</v>
      </c>
      <c r="BU77" s="47" t="s">
        <v>235</v>
      </c>
      <c r="BW77" s="47">
        <f>BW75-BW76</f>
        <v>0</v>
      </c>
      <c r="CE77" s="74"/>
      <c r="CF77" s="74"/>
      <c r="CG77" s="74"/>
      <c r="CI77" s="155"/>
      <c r="CP77" s="192"/>
    </row>
    <row r="78" spans="1:94" s="47" customFormat="1" ht="15.6" customHeight="1" thickBot="1">
      <c r="A78" s="57"/>
      <c r="B78" s="456" t="s">
        <v>549</v>
      </c>
      <c r="C78" s="457"/>
      <c r="D78" s="458"/>
      <c r="E78" s="195" t="s">
        <v>49</v>
      </c>
      <c r="F78" s="169" t="s">
        <v>32</v>
      </c>
      <c r="G78" s="434"/>
      <c r="H78" s="434"/>
      <c r="I78" s="434"/>
      <c r="J78" s="434"/>
      <c r="K78" s="434"/>
      <c r="L78" s="434"/>
      <c r="M78" s="434"/>
      <c r="N78" s="435"/>
      <c r="Q78" s="433" t="s">
        <v>39</v>
      </c>
      <c r="R78" s="433"/>
      <c r="S78" s="433"/>
      <c r="T78" s="190"/>
      <c r="U78" s="162" t="s">
        <v>32</v>
      </c>
      <c r="V78" s="452"/>
      <c r="W78" s="452"/>
      <c r="X78" s="452"/>
      <c r="Y78" s="452"/>
      <c r="Z78" s="452"/>
      <c r="AA78" s="452"/>
      <c r="AB78" s="452"/>
      <c r="AC78" s="452"/>
      <c r="AP78" s="190"/>
      <c r="AQ78" s="162"/>
      <c r="BG78" s="191" t="s">
        <v>391</v>
      </c>
      <c r="BH78" s="99"/>
      <c r="BI78" s="100"/>
      <c r="BJ78" s="100"/>
      <c r="BK78" s="100"/>
      <c r="BL78" s="100"/>
      <c r="BM78" s="100"/>
      <c r="BN78" s="172"/>
      <c r="BO78" s="62"/>
      <c r="BP78" s="62"/>
      <c r="BQ78" s="62"/>
      <c r="BR78" s="62"/>
      <c r="BS78" s="62"/>
      <c r="BT78" s="62"/>
      <c r="BU78" s="62"/>
      <c r="BV78" s="62"/>
      <c r="BW78" s="62"/>
      <c r="BX78" s="62"/>
      <c r="BY78" s="62"/>
      <c r="BZ78" s="62"/>
      <c r="CA78" s="62"/>
      <c r="CB78" s="62"/>
      <c r="CC78" s="62"/>
      <c r="CD78" s="62"/>
      <c r="CE78" s="72"/>
      <c r="CF78" s="72"/>
      <c r="CG78" s="72"/>
      <c r="CH78" s="62"/>
      <c r="CI78" s="196"/>
      <c r="CP78" s="192"/>
    </row>
    <row r="79" spans="1:94" s="47" customFormat="1" ht="15.6" customHeight="1">
      <c r="A79" s="57"/>
      <c r="B79" s="447" t="s">
        <v>550</v>
      </c>
      <c r="C79" s="448"/>
      <c r="D79" s="449"/>
      <c r="E79" s="197" t="s">
        <v>49</v>
      </c>
      <c r="F79" s="198"/>
      <c r="G79" s="450"/>
      <c r="H79" s="450"/>
      <c r="I79" s="450"/>
      <c r="J79" s="450"/>
      <c r="K79" s="450"/>
      <c r="L79" s="450"/>
      <c r="M79" s="450"/>
      <c r="N79" s="451"/>
      <c r="Q79" s="433" t="s">
        <v>40</v>
      </c>
      <c r="R79" s="433"/>
      <c r="S79" s="433"/>
      <c r="T79" s="190"/>
      <c r="U79" s="162" t="s">
        <v>32</v>
      </c>
      <c r="V79" s="452"/>
      <c r="W79" s="452"/>
      <c r="X79" s="452"/>
      <c r="Y79" s="452"/>
      <c r="Z79" s="452"/>
      <c r="AA79" s="452"/>
      <c r="AB79" s="452"/>
      <c r="AC79" s="452"/>
      <c r="AP79" s="190"/>
      <c r="AQ79" s="162"/>
      <c r="BG79" s="191" t="str">
        <f>IF(G89="","速報納期","OK")</f>
        <v>速報納期</v>
      </c>
      <c r="BH79" s="99"/>
      <c r="BI79" s="100"/>
      <c r="BJ79" s="100"/>
      <c r="BK79" s="100"/>
      <c r="BL79" s="100"/>
      <c r="BM79" s="100"/>
      <c r="BN79" s="172"/>
      <c r="CE79" s="74"/>
      <c r="CF79" s="74"/>
      <c r="CG79" s="74"/>
      <c r="CP79" s="192"/>
    </row>
    <row r="80" spans="1:94" s="47" customFormat="1" ht="15" customHeight="1">
      <c r="B80" s="199" t="s">
        <v>551</v>
      </c>
      <c r="C80" s="200"/>
      <c r="D80" s="200"/>
      <c r="E80" s="168" t="s">
        <v>49</v>
      </c>
      <c r="F80" s="176" t="s">
        <v>32</v>
      </c>
      <c r="G80" s="453"/>
      <c r="H80" s="454"/>
      <c r="I80" s="454"/>
      <c r="J80" s="454"/>
      <c r="K80" s="454"/>
      <c r="L80" s="454"/>
      <c r="M80" s="454"/>
      <c r="N80" s="455"/>
      <c r="Q80" s="433" t="s">
        <v>41</v>
      </c>
      <c r="R80" s="433"/>
      <c r="S80" s="433"/>
      <c r="T80" s="190"/>
      <c r="U80" s="162" t="str">
        <f>IF(G90="","",IF(G90="FAX","*必須",""))</f>
        <v/>
      </c>
      <c r="V80" s="452"/>
      <c r="W80" s="452"/>
      <c r="X80" s="452"/>
      <c r="Y80" s="452"/>
      <c r="Z80" s="452"/>
      <c r="AA80" s="452"/>
      <c r="AB80" s="452"/>
      <c r="AC80" s="452"/>
      <c r="AP80" s="190"/>
      <c r="AQ80" s="162"/>
      <c r="AV80" s="74"/>
      <c r="BG80" s="191" t="str">
        <f>IF(G90="","速報方法 ","OK")</f>
        <v xml:space="preserve">速報方法 </v>
      </c>
      <c r="BH80" s="99"/>
      <c r="BI80" s="100"/>
      <c r="BJ80" s="100"/>
      <c r="BK80" s="100"/>
      <c r="BL80" s="100"/>
      <c r="BM80" s="100"/>
      <c r="BN80" s="172"/>
      <c r="CE80" s="74"/>
      <c r="CF80" s="74"/>
      <c r="CG80" s="74"/>
      <c r="CP80" s="192"/>
    </row>
    <row r="81" spans="1:94" s="47" customFormat="1" ht="15" customHeight="1">
      <c r="B81" s="154" t="s">
        <v>166</v>
      </c>
      <c r="E81" s="190"/>
      <c r="F81" s="201" t="s">
        <v>199</v>
      </c>
      <c r="G81" s="453"/>
      <c r="H81" s="454"/>
      <c r="I81" s="454"/>
      <c r="J81" s="454"/>
      <c r="K81" s="454"/>
      <c r="L81" s="454"/>
      <c r="M81" s="454"/>
      <c r="N81" s="455"/>
      <c r="Q81" s="433" t="s">
        <v>42</v>
      </c>
      <c r="R81" s="433"/>
      <c r="S81" s="433"/>
      <c r="T81" s="190"/>
      <c r="U81" s="162" t="str">
        <f>IF(G90="","",IF(G90="メール","*必須",""))</f>
        <v/>
      </c>
      <c r="V81" s="517"/>
      <c r="W81" s="517"/>
      <c r="X81" s="517"/>
      <c r="Y81" s="517"/>
      <c r="Z81" s="517"/>
      <c r="AA81" s="517"/>
      <c r="AB81" s="517"/>
      <c r="AC81" s="517"/>
      <c r="AD81" s="163"/>
      <c r="AE81" s="74"/>
      <c r="AF81" s="74"/>
      <c r="AP81" s="190"/>
      <c r="AQ81" s="202"/>
      <c r="BG81" s="191" t="str">
        <f>IF('プルダウン（非表示予定）'!A61=0,"媒体 ","OK")</f>
        <v>OK</v>
      </c>
      <c r="BH81" s="99"/>
      <c r="BI81" s="100"/>
      <c r="BJ81" s="100"/>
      <c r="BK81" s="100"/>
      <c r="BL81" s="100"/>
      <c r="BM81" s="100"/>
      <c r="BN81" s="172"/>
      <c r="CE81" s="74"/>
      <c r="CF81" s="74"/>
      <c r="CG81" s="74"/>
      <c r="CP81" s="192"/>
    </row>
    <row r="82" spans="1:94" s="47" customFormat="1" ht="15" customHeight="1">
      <c r="B82" s="203" t="s">
        <v>552</v>
      </c>
      <c r="C82" s="204"/>
      <c r="D82" s="204"/>
      <c r="E82" s="204"/>
      <c r="F82" s="176" t="s">
        <v>32</v>
      </c>
      <c r="G82" s="453"/>
      <c r="H82" s="454"/>
      <c r="I82" s="454"/>
      <c r="J82" s="454"/>
      <c r="K82" s="454"/>
      <c r="L82" s="454"/>
      <c r="M82" s="454"/>
      <c r="N82" s="455"/>
      <c r="V82" s="74"/>
      <c r="W82" s="74"/>
      <c r="Z82" s="74"/>
      <c r="AA82" s="74"/>
      <c r="AB82" s="74"/>
      <c r="AC82" s="74"/>
      <c r="AD82" s="74"/>
      <c r="AE82" s="74"/>
      <c r="AF82" s="74"/>
      <c r="AP82" s="190"/>
      <c r="AQ82" s="202"/>
      <c r="BG82" s="205" t="s">
        <v>495</v>
      </c>
      <c r="BH82" s="206" t="str">
        <f>BL87&amp;BL88&amp;BL89&amp;BL90&amp;BL91</f>
        <v>Cs-134/Cs-137</v>
      </c>
      <c r="BI82" s="100"/>
      <c r="BJ82" s="100"/>
      <c r="BK82" s="100"/>
      <c r="BL82" s="100"/>
      <c r="BM82" s="100"/>
      <c r="BN82" s="172"/>
      <c r="CD82" s="207"/>
      <c r="CE82" s="208"/>
      <c r="CF82" s="74"/>
      <c r="CG82" s="74"/>
      <c r="CH82" s="192"/>
      <c r="CI82" s="192"/>
      <c r="CJ82" s="192"/>
      <c r="CK82" s="192"/>
      <c r="CP82" s="192"/>
    </row>
    <row r="83" spans="1:94" s="47" customFormat="1" ht="15" customHeight="1" thickBot="1">
      <c r="B83" s="61" t="s">
        <v>390</v>
      </c>
      <c r="C83" s="62"/>
      <c r="D83" s="62"/>
      <c r="E83" s="62"/>
      <c r="F83" s="187" t="s">
        <v>32</v>
      </c>
      <c r="G83" s="563"/>
      <c r="H83" s="564"/>
      <c r="I83" s="564"/>
      <c r="J83" s="564"/>
      <c r="K83" s="564"/>
      <c r="L83" s="564"/>
      <c r="M83" s="564"/>
      <c r="N83" s="565"/>
      <c r="V83" s="74"/>
      <c r="W83" s="74"/>
      <c r="Z83" s="74"/>
      <c r="AA83" s="74"/>
      <c r="AB83" s="74"/>
      <c r="AC83" s="74"/>
      <c r="AD83" s="74"/>
      <c r="AE83" s="74"/>
      <c r="AF83" s="74"/>
      <c r="AP83" s="190"/>
      <c r="AQ83" s="202"/>
      <c r="BG83" s="171"/>
      <c r="BH83" s="194"/>
      <c r="BI83" s="100"/>
      <c r="BJ83" s="100"/>
      <c r="BK83" s="100"/>
      <c r="BL83" s="100"/>
      <c r="BM83" s="100"/>
      <c r="BN83" s="172"/>
      <c r="CD83" s="207"/>
      <c r="CE83" s="208"/>
      <c r="CF83" s="74"/>
      <c r="CG83" s="74"/>
      <c r="CH83" s="192"/>
      <c r="CI83" s="192"/>
      <c r="CJ83" s="192"/>
      <c r="CK83" s="192"/>
      <c r="CP83" s="192"/>
    </row>
    <row r="84" spans="1:94" s="47" customFormat="1" ht="15" customHeight="1">
      <c r="V84" s="74"/>
      <c r="W84" s="74"/>
      <c r="Z84" s="74"/>
      <c r="AA84" s="74"/>
      <c r="AB84" s="74"/>
      <c r="AC84" s="74"/>
      <c r="AD84" s="74"/>
      <c r="AE84" s="74"/>
      <c r="AF84" s="74"/>
      <c r="AP84" s="190"/>
      <c r="AQ84" s="202"/>
      <c r="BG84" s="171"/>
      <c r="BH84" s="194"/>
      <c r="BI84" s="100"/>
      <c r="BJ84" s="100"/>
      <c r="BK84" s="100"/>
      <c r="BL84" s="100"/>
      <c r="BM84" s="100"/>
      <c r="BN84" s="172"/>
      <c r="CD84" s="207"/>
      <c r="CE84" s="208"/>
      <c r="CF84" s="74"/>
      <c r="CG84" s="74"/>
      <c r="CH84" s="192"/>
      <c r="CI84" s="192"/>
      <c r="CJ84" s="192"/>
      <c r="CK84" s="192"/>
      <c r="CP84" s="192"/>
    </row>
    <row r="85" spans="1:94" s="47" customFormat="1" ht="15" customHeight="1">
      <c r="A85" s="46" t="s">
        <v>410</v>
      </c>
      <c r="Q85" s="88"/>
      <c r="W85" s="74"/>
      <c r="X85" s="74"/>
      <c r="AP85" s="190"/>
      <c r="AQ85" s="209"/>
      <c r="AR85" s="207"/>
      <c r="AS85" s="207"/>
      <c r="AT85" s="207"/>
      <c r="AU85" s="207"/>
      <c r="AV85" s="207"/>
      <c r="AW85" s="207"/>
      <c r="AX85" s="207"/>
      <c r="AY85" s="207"/>
      <c r="BG85" s="171"/>
      <c r="BH85" s="194"/>
      <c r="BI85" s="100" t="s">
        <v>237</v>
      </c>
      <c r="BJ85" s="100"/>
      <c r="BK85" s="100"/>
      <c r="BL85" s="100"/>
      <c r="BM85" s="100"/>
      <c r="BN85" s="172"/>
      <c r="CE85" s="74"/>
      <c r="CF85" s="74"/>
      <c r="CG85" s="74"/>
    </row>
    <row r="86" spans="1:94" s="47" customFormat="1" ht="6.75" customHeight="1">
      <c r="W86" s="74"/>
      <c r="X86" s="74"/>
      <c r="BG86" s="171"/>
      <c r="BH86" s="99"/>
      <c r="BI86" s="100"/>
      <c r="BJ86" s="100"/>
      <c r="BK86" s="100"/>
      <c r="BL86" s="100"/>
      <c r="BM86" s="100"/>
      <c r="BN86" s="172"/>
      <c r="CE86" s="74"/>
      <c r="CF86" s="74"/>
      <c r="CG86" s="74"/>
    </row>
    <row r="87" spans="1:94" s="47" customFormat="1" ht="15" customHeight="1" thickBot="1">
      <c r="A87" s="57"/>
      <c r="B87" s="210" t="s">
        <v>563</v>
      </c>
      <c r="Q87" s="211"/>
      <c r="R87" s="211"/>
      <c r="S87" s="211"/>
      <c r="T87" s="212"/>
      <c r="U87" s="212"/>
      <c r="V87" s="212"/>
      <c r="W87" s="212"/>
      <c r="X87" s="212"/>
      <c r="Y87" s="212"/>
      <c r="Z87" s="212"/>
      <c r="AA87" s="212"/>
      <c r="AB87" s="212"/>
      <c r="AC87" s="212"/>
      <c r="BG87" s="171"/>
      <c r="BH87" s="99"/>
      <c r="BI87" s="213" t="s">
        <v>239</v>
      </c>
      <c r="BJ87" s="213"/>
      <c r="BK87" s="285" t="b">
        <v>1</v>
      </c>
      <c r="BL87" s="214" t="str">
        <f>IF(BK87=FALSE,"",BI87)</f>
        <v>Cs-134</v>
      </c>
      <c r="BM87" s="100"/>
      <c r="BN87" s="172"/>
      <c r="CE87" s="74"/>
      <c r="CF87" s="74"/>
      <c r="CG87" s="74"/>
    </row>
    <row r="88" spans="1:94" s="47" customFormat="1" ht="15.6" customHeight="1">
      <c r="A88" s="57"/>
      <c r="B88" s="459" t="s">
        <v>147</v>
      </c>
      <c r="C88" s="460"/>
      <c r="D88" s="460"/>
      <c r="E88" s="160"/>
      <c r="F88" s="161"/>
      <c r="G88" s="439"/>
      <c r="H88" s="439"/>
      <c r="I88" s="439"/>
      <c r="J88" s="439"/>
      <c r="K88" s="439"/>
      <c r="L88" s="439"/>
      <c r="M88" s="439"/>
      <c r="N88" s="440"/>
      <c r="Q88" s="211"/>
      <c r="R88" s="211"/>
      <c r="S88" s="211"/>
      <c r="T88" s="212"/>
      <c r="U88" s="212"/>
      <c r="V88" s="212"/>
      <c r="W88" s="212"/>
      <c r="X88" s="212"/>
      <c r="Y88" s="212"/>
      <c r="Z88" s="212"/>
      <c r="AA88" s="212"/>
      <c r="AB88" s="212"/>
      <c r="AC88" s="212"/>
      <c r="BG88" s="171"/>
      <c r="BH88" s="99"/>
      <c r="BI88" s="100" t="s">
        <v>246</v>
      </c>
      <c r="BJ88" s="100"/>
      <c r="BK88" s="286" t="b">
        <v>1</v>
      </c>
      <c r="BL88" s="214" t="str">
        <f>IF(BK88=FALSE,"",BI88)</f>
        <v>/Cs-137</v>
      </c>
      <c r="BM88" s="100"/>
      <c r="BN88" s="172"/>
      <c r="CE88" s="74"/>
      <c r="CF88" s="74"/>
      <c r="CG88" s="74"/>
    </row>
    <row r="89" spans="1:94" s="47" customFormat="1" ht="16.5" customHeight="1">
      <c r="A89" s="57"/>
      <c r="B89" s="429" t="s">
        <v>46</v>
      </c>
      <c r="C89" s="430"/>
      <c r="D89" s="430"/>
      <c r="E89" s="195" t="s">
        <v>44</v>
      </c>
      <c r="F89" s="169" t="s">
        <v>32</v>
      </c>
      <c r="G89" s="431"/>
      <c r="H89" s="431"/>
      <c r="I89" s="431"/>
      <c r="J89" s="431"/>
      <c r="K89" s="431"/>
      <c r="L89" s="431"/>
      <c r="M89" s="431"/>
      <c r="N89" s="432"/>
      <c r="Q89" s="211"/>
      <c r="R89" s="211"/>
      <c r="S89" s="211"/>
      <c r="T89" s="212"/>
      <c r="U89" s="212"/>
      <c r="V89" s="212"/>
      <c r="W89" s="212"/>
      <c r="X89" s="212"/>
      <c r="Y89" s="212"/>
      <c r="Z89" s="212"/>
      <c r="AA89" s="212"/>
      <c r="AB89" s="212"/>
      <c r="AC89" s="212"/>
      <c r="BG89" s="171"/>
      <c r="BH89" s="99"/>
      <c r="BI89" s="213" t="s">
        <v>247</v>
      </c>
      <c r="BJ89" s="213"/>
      <c r="BK89" s="285" t="b">
        <v>0</v>
      </c>
      <c r="BL89" s="214" t="str">
        <f>IF(BK89=FALSE,"",BI89)</f>
        <v/>
      </c>
      <c r="BM89" s="100"/>
      <c r="BN89" s="172"/>
      <c r="CE89" s="74"/>
      <c r="CF89" s="74"/>
      <c r="CG89" s="74"/>
    </row>
    <row r="90" spans="1:94" s="47" customFormat="1" ht="14.25" customHeight="1">
      <c r="A90" s="57"/>
      <c r="B90" s="530" t="s">
        <v>47</v>
      </c>
      <c r="C90" s="531"/>
      <c r="D90" s="531"/>
      <c r="E90" s="168" t="s">
        <v>44</v>
      </c>
      <c r="F90" s="176" t="s">
        <v>32</v>
      </c>
      <c r="G90" s="434"/>
      <c r="H90" s="434"/>
      <c r="I90" s="434"/>
      <c r="J90" s="434"/>
      <c r="K90" s="434"/>
      <c r="L90" s="434"/>
      <c r="M90" s="434"/>
      <c r="N90" s="435"/>
      <c r="Q90" s="211"/>
      <c r="R90" s="211"/>
      <c r="S90" s="211"/>
      <c r="T90" s="212"/>
      <c r="U90" s="212"/>
      <c r="V90" s="212"/>
      <c r="W90" s="212"/>
      <c r="X90" s="212"/>
      <c r="Y90" s="212"/>
      <c r="Z90" s="212"/>
      <c r="AA90" s="212"/>
      <c r="AB90" s="212"/>
      <c r="AC90" s="212"/>
      <c r="AD90" s="74"/>
      <c r="BG90" s="171"/>
      <c r="BH90" s="99"/>
      <c r="BI90" s="100" t="s">
        <v>248</v>
      </c>
      <c r="BJ90" s="100"/>
      <c r="BK90" s="286" t="b">
        <v>0</v>
      </c>
      <c r="BL90" s="214" t="str">
        <f>IF(BK90=FALSE,"",BI90)</f>
        <v/>
      </c>
      <c r="BM90" s="100"/>
      <c r="BN90" s="172"/>
      <c r="CE90" s="74"/>
      <c r="CF90" s="74"/>
      <c r="CG90" s="74"/>
    </row>
    <row r="91" spans="1:94" s="47" customFormat="1" ht="14.25" customHeight="1" thickBot="1">
      <c r="B91" s="461" t="s">
        <v>48</v>
      </c>
      <c r="C91" s="462"/>
      <c r="D91" s="462"/>
      <c r="E91" s="186" t="s">
        <v>44</v>
      </c>
      <c r="F91" s="187"/>
      <c r="G91" s="525"/>
      <c r="H91" s="525"/>
      <c r="I91" s="525"/>
      <c r="J91" s="525"/>
      <c r="K91" s="525"/>
      <c r="L91" s="525"/>
      <c r="M91" s="525"/>
      <c r="N91" s="526"/>
      <c r="Q91" s="211"/>
      <c r="R91" s="211"/>
      <c r="S91" s="211"/>
      <c r="T91" s="212"/>
      <c r="U91" s="212"/>
      <c r="V91" s="212"/>
      <c r="W91" s="212"/>
      <c r="X91" s="212"/>
      <c r="Y91" s="212"/>
      <c r="Z91" s="212"/>
      <c r="AA91" s="212"/>
      <c r="AB91" s="212"/>
      <c r="AC91" s="212"/>
      <c r="AD91" s="74"/>
      <c r="BG91" s="215" t="s">
        <v>496</v>
      </c>
      <c r="BH91" s="206" t="str">
        <f>BL98&amp;BL99&amp;BL100&amp;BM100</f>
        <v/>
      </c>
      <c r="BI91" s="213" t="s">
        <v>249</v>
      </c>
      <c r="BJ91" s="213"/>
      <c r="BK91" s="285" t="b">
        <v>0</v>
      </c>
      <c r="BL91" s="214" t="str">
        <f>IF(BK91=FALSE,"",BI91)</f>
        <v/>
      </c>
      <c r="BM91" s="100"/>
      <c r="BN91" s="172"/>
      <c r="BZ91" s="119"/>
      <c r="CC91" s="190"/>
      <c r="CD91" s="162"/>
      <c r="CE91" s="216"/>
      <c r="CF91" s="216"/>
      <c r="CG91" s="216"/>
      <c r="CH91" s="207"/>
      <c r="CI91" s="207"/>
      <c r="CJ91" s="207"/>
      <c r="CK91" s="207"/>
      <c r="CL91" s="207"/>
    </row>
    <row r="92" spans="1:94" s="47" customFormat="1" ht="21.75" hidden="1" customHeight="1">
      <c r="B92" s="429" t="s">
        <v>287</v>
      </c>
      <c r="C92" s="430"/>
      <c r="D92" s="430"/>
      <c r="E92" s="195" t="s">
        <v>49</v>
      </c>
      <c r="F92" s="169"/>
      <c r="G92" s="481"/>
      <c r="H92" s="482"/>
      <c r="I92" s="482"/>
      <c r="J92" s="482"/>
      <c r="K92" s="482"/>
      <c r="L92" s="482"/>
      <c r="M92" s="482"/>
      <c r="N92" s="524"/>
      <c r="BG92" s="171"/>
      <c r="BH92" s="99"/>
      <c r="BI92" s="213" t="s">
        <v>140</v>
      </c>
      <c r="BJ92" s="213"/>
      <c r="BK92" s="213" t="b">
        <v>1</v>
      </c>
      <c r="BL92" s="100"/>
      <c r="BM92" s="100"/>
      <c r="BN92" s="172"/>
      <c r="CE92" s="74"/>
      <c r="CF92" s="74"/>
      <c r="CG92" s="74"/>
      <c r="CJ92" s="217"/>
      <c r="CK92" s="217"/>
      <c r="CL92" s="217"/>
      <c r="CM92" s="217"/>
    </row>
    <row r="93" spans="1:94" s="47" customFormat="1" ht="17.25" hidden="1" customHeight="1" thickBot="1">
      <c r="B93" s="218" t="s">
        <v>205</v>
      </c>
      <c r="C93" s="219"/>
      <c r="D93" s="219"/>
      <c r="E93" s="186"/>
      <c r="F93" s="187"/>
      <c r="G93" s="520"/>
      <c r="H93" s="521"/>
      <c r="I93" s="522"/>
      <c r="J93" s="521"/>
      <c r="K93" s="521"/>
      <c r="L93" s="521"/>
      <c r="M93" s="521"/>
      <c r="N93" s="523"/>
      <c r="BG93" s="171"/>
      <c r="BH93" s="99"/>
      <c r="BI93" s="100"/>
      <c r="BJ93" s="100"/>
      <c r="BK93" s="100"/>
      <c r="BL93" s="100"/>
      <c r="BM93" s="100"/>
      <c r="BN93" s="172"/>
      <c r="CE93" s="74"/>
      <c r="CF93" s="74"/>
      <c r="CG93" s="74"/>
      <c r="CJ93" s="217"/>
      <c r="CK93" s="217"/>
      <c r="CL93" s="217"/>
      <c r="CM93" s="217"/>
    </row>
    <row r="94" spans="1:94" s="47" customFormat="1" ht="15" customHeight="1">
      <c r="Q94" s="220"/>
      <c r="R94" s="220"/>
      <c r="S94" s="220"/>
      <c r="T94" s="221"/>
      <c r="U94" s="221"/>
      <c r="V94" s="221"/>
      <c r="W94" s="221"/>
      <c r="X94" s="221"/>
      <c r="Y94" s="221"/>
      <c r="Z94" s="221"/>
      <c r="AA94" s="221"/>
      <c r="AB94" s="221"/>
      <c r="AC94" s="221"/>
      <c r="AE94" s="74"/>
      <c r="AF94" s="74"/>
      <c r="BG94" s="171"/>
      <c r="BH94" s="99"/>
      <c r="BI94" s="100"/>
      <c r="BJ94" s="100"/>
      <c r="BK94" s="100"/>
      <c r="BL94" s="100"/>
      <c r="BM94" s="100"/>
      <c r="BN94" s="172"/>
      <c r="CE94" s="74"/>
      <c r="CF94" s="74"/>
      <c r="CG94" s="74"/>
      <c r="CJ94" s="217"/>
      <c r="CK94" s="217"/>
      <c r="CL94" s="217"/>
      <c r="CM94" s="217"/>
    </row>
    <row r="95" spans="1:94" s="47" customFormat="1" ht="19.5" customHeight="1">
      <c r="A95" s="46" t="s">
        <v>343</v>
      </c>
      <c r="AE95" s="74"/>
      <c r="AF95" s="74"/>
      <c r="BG95" s="171"/>
      <c r="BH95" s="99"/>
      <c r="BI95" s="100" t="s">
        <v>238</v>
      </c>
      <c r="BJ95" s="100"/>
      <c r="BK95" s="100"/>
      <c r="BL95" s="100"/>
      <c r="BM95" s="100"/>
      <c r="BN95" s="172"/>
      <c r="CE95" s="74"/>
      <c r="CF95" s="74"/>
      <c r="CG95" s="74"/>
      <c r="CJ95" s="217"/>
      <c r="CK95" s="217"/>
      <c r="CL95" s="217"/>
      <c r="CM95" s="217"/>
    </row>
    <row r="96" spans="1:94" s="47" customFormat="1" ht="6.75" customHeight="1" thickBot="1">
      <c r="AE96" s="74"/>
      <c r="AF96" s="74"/>
      <c r="BG96" s="171"/>
      <c r="BH96" s="99"/>
      <c r="BI96" s="100"/>
      <c r="BJ96" s="100"/>
      <c r="BK96" s="100"/>
      <c r="BL96" s="100"/>
      <c r="BM96" s="100"/>
      <c r="BN96" s="172"/>
      <c r="CE96" s="74"/>
      <c r="CF96" s="74"/>
      <c r="CG96" s="74"/>
      <c r="CJ96" s="217"/>
      <c r="CK96" s="217"/>
      <c r="CL96" s="217"/>
      <c r="CM96" s="217"/>
    </row>
    <row r="97" spans="1:111" s="47" customFormat="1" ht="4.5" customHeight="1">
      <c r="B97" s="576" t="s">
        <v>464</v>
      </c>
      <c r="C97" s="577"/>
      <c r="D97" s="577"/>
      <c r="E97" s="539" t="s">
        <v>44</v>
      </c>
      <c r="F97" s="470" t="s">
        <v>32</v>
      </c>
      <c r="G97" s="497" t="s">
        <v>344</v>
      </c>
      <c r="H97" s="498"/>
      <c r="I97" s="48"/>
      <c r="J97" s="48"/>
      <c r="K97" s="48"/>
      <c r="L97" s="48"/>
      <c r="M97" s="48"/>
      <c r="N97" s="48"/>
      <c r="O97" s="48"/>
      <c r="P97" s="48"/>
      <c r="Q97" s="48"/>
      <c r="R97" s="48"/>
      <c r="S97" s="48"/>
      <c r="T97" s="48"/>
      <c r="U97" s="48"/>
      <c r="V97" s="48"/>
      <c r="W97" s="48"/>
      <c r="X97" s="49"/>
      <c r="AE97" s="74"/>
      <c r="AF97" s="74"/>
      <c r="AJ97" s="217"/>
      <c r="BG97" s="171"/>
      <c r="BH97" s="99"/>
      <c r="BI97" s="100"/>
      <c r="BJ97" s="100"/>
      <c r="BK97" s="100"/>
      <c r="BL97" s="100"/>
      <c r="BM97" s="100"/>
      <c r="BN97" s="172"/>
      <c r="CE97" s="74"/>
      <c r="CF97" s="74"/>
      <c r="CG97" s="74"/>
      <c r="CJ97" s="217"/>
      <c r="CK97" s="217"/>
      <c r="CL97" s="217"/>
      <c r="CM97" s="217"/>
    </row>
    <row r="98" spans="1:111" s="47" customFormat="1" ht="20.25" customHeight="1">
      <c r="B98" s="578"/>
      <c r="C98" s="579"/>
      <c r="D98" s="579"/>
      <c r="E98" s="391"/>
      <c r="F98" s="471"/>
      <c r="G98" s="499"/>
      <c r="H98" s="500"/>
      <c r="I98" s="50"/>
      <c r="J98" s="50" t="s">
        <v>331</v>
      </c>
      <c r="K98" s="50"/>
      <c r="L98" s="50"/>
      <c r="M98" s="51" t="s">
        <v>362</v>
      </c>
      <c r="N98" s="50"/>
      <c r="O98" s="50"/>
      <c r="P98" s="51" t="s">
        <v>333</v>
      </c>
      <c r="Q98" s="50"/>
      <c r="R98" s="50"/>
      <c r="S98" s="51" t="s">
        <v>332</v>
      </c>
      <c r="T98" s="50"/>
      <c r="U98" s="50"/>
      <c r="V98" s="50" t="s">
        <v>334</v>
      </c>
      <c r="W98" s="50"/>
      <c r="X98" s="52"/>
      <c r="AE98" s="74"/>
      <c r="AF98" s="74"/>
      <c r="AJ98" s="75"/>
      <c r="AL98" s="222"/>
      <c r="AM98" s="222"/>
      <c r="AN98" s="222"/>
      <c r="AP98" s="75"/>
      <c r="AQ98" s="75"/>
      <c r="AR98" s="75"/>
      <c r="AT98" s="75"/>
      <c r="AU98" s="75"/>
      <c r="AV98" s="75"/>
      <c r="BG98" s="171"/>
      <c r="BH98" s="99"/>
      <c r="BI98" s="223" t="s">
        <v>171</v>
      </c>
      <c r="BJ98" s="224"/>
      <c r="BK98" s="287" t="b">
        <v>0</v>
      </c>
      <c r="BL98" s="225" t="str">
        <f>IF(BK98=FALSE,"",BI98)</f>
        <v/>
      </c>
      <c r="BM98" s="100"/>
      <c r="BN98" s="172"/>
      <c r="CE98" s="74"/>
      <c r="CF98" s="74"/>
      <c r="CG98" s="74"/>
      <c r="CJ98" s="217"/>
      <c r="CK98" s="217"/>
      <c r="CL98" s="217"/>
      <c r="CM98" s="217"/>
    </row>
    <row r="99" spans="1:111" s="47" customFormat="1" ht="20.25" customHeight="1">
      <c r="B99" s="578"/>
      <c r="C99" s="579"/>
      <c r="D99" s="579"/>
      <c r="E99" s="391"/>
      <c r="F99" s="471"/>
      <c r="G99" s="499"/>
      <c r="H99" s="500"/>
      <c r="I99" s="50"/>
      <c r="J99" s="50" t="s">
        <v>374</v>
      </c>
      <c r="K99" s="50"/>
      <c r="L99" s="50"/>
      <c r="M99" s="50" t="s">
        <v>378</v>
      </c>
      <c r="N99" s="50"/>
      <c r="O99" s="50"/>
      <c r="P99" s="50" t="s">
        <v>379</v>
      </c>
      <c r="Q99" s="50"/>
      <c r="R99" s="50"/>
      <c r="S99" s="50"/>
      <c r="T99" s="50"/>
      <c r="U99" s="50"/>
      <c r="V99" s="50" t="s">
        <v>411</v>
      </c>
      <c r="W99" s="50"/>
      <c r="X99" s="52"/>
      <c r="BG99" s="171"/>
      <c r="BH99" s="99"/>
      <c r="BI99" s="226" t="s">
        <v>250</v>
      </c>
      <c r="BJ99" s="213"/>
      <c r="BK99" s="285" t="b">
        <v>0</v>
      </c>
      <c r="BL99" s="214" t="str">
        <f>IF(BK99=FALSE,"",BI99)</f>
        <v/>
      </c>
      <c r="BM99" s="100"/>
      <c r="BN99" s="172"/>
      <c r="CB99" s="192"/>
      <c r="CC99" s="192"/>
      <c r="CD99" s="192"/>
      <c r="CE99" s="208"/>
      <c r="CF99" s="208"/>
      <c r="CG99" s="208"/>
      <c r="CH99" s="192"/>
      <c r="CI99" s="192"/>
      <c r="CJ99" s="192"/>
      <c r="CK99" s="192"/>
      <c r="CL99" s="192"/>
      <c r="CM99" s="192"/>
      <c r="DG99" s="227"/>
    </row>
    <row r="100" spans="1:111" s="47" customFormat="1" ht="20.25" customHeight="1">
      <c r="B100" s="578"/>
      <c r="C100" s="579"/>
      <c r="D100" s="579"/>
      <c r="E100" s="391"/>
      <c r="F100" s="471"/>
      <c r="G100" s="499"/>
      <c r="H100" s="500"/>
      <c r="I100" s="50"/>
      <c r="J100" s="50" t="s">
        <v>450</v>
      </c>
      <c r="K100" s="53"/>
      <c r="L100" s="466"/>
      <c r="M100" s="466"/>
      <c r="N100" s="466"/>
      <c r="O100" s="466"/>
      <c r="P100" s="466"/>
      <c r="Q100" s="466"/>
      <c r="R100" s="50" t="s">
        <v>377</v>
      </c>
      <c r="S100" s="50"/>
      <c r="T100" s="50"/>
      <c r="U100" s="50"/>
      <c r="V100" s="50"/>
      <c r="W100" s="50"/>
      <c r="X100" s="52"/>
      <c r="BG100" s="171"/>
      <c r="BH100" s="99"/>
      <c r="BI100" s="228" t="s">
        <v>251</v>
      </c>
      <c r="BJ100" s="229"/>
      <c r="BK100" s="288" t="b">
        <v>0</v>
      </c>
      <c r="BL100" s="230" t="str">
        <f>IF(BK100=FALSE,"",BI100)</f>
        <v/>
      </c>
      <c r="BM100" s="206" t="str">
        <f>IF(BN100=TRUE,IF(U120="","/その他の分析項目（要確認）","/"&amp;U120),"")</f>
        <v/>
      </c>
      <c r="BN100" s="335" t="b">
        <v>0</v>
      </c>
      <c r="CB100" s="192"/>
      <c r="CC100" s="192"/>
      <c r="CD100" s="192"/>
      <c r="CE100" s="208"/>
      <c r="CF100" s="208"/>
      <c r="CG100" s="208"/>
      <c r="CH100" s="192"/>
      <c r="CI100" s="192"/>
      <c r="CJ100" s="192"/>
      <c r="CK100" s="192"/>
      <c r="CL100" s="192"/>
      <c r="CM100" s="192"/>
      <c r="DG100" s="227"/>
    </row>
    <row r="101" spans="1:111" s="47" customFormat="1" ht="4.5" customHeight="1">
      <c r="B101" s="578"/>
      <c r="C101" s="579"/>
      <c r="D101" s="579"/>
      <c r="E101" s="391"/>
      <c r="F101" s="471"/>
      <c r="G101" s="501"/>
      <c r="H101" s="502"/>
      <c r="I101" s="54"/>
      <c r="J101" s="54"/>
      <c r="K101" s="54"/>
      <c r="L101" s="54"/>
      <c r="M101" s="54"/>
      <c r="N101" s="54"/>
      <c r="O101" s="54"/>
      <c r="P101" s="54"/>
      <c r="Q101" s="54"/>
      <c r="R101" s="54"/>
      <c r="S101" s="54"/>
      <c r="T101" s="54"/>
      <c r="U101" s="54"/>
      <c r="V101" s="54"/>
      <c r="W101" s="54"/>
      <c r="X101" s="55"/>
      <c r="AU101" s="222"/>
      <c r="AV101" s="75"/>
      <c r="AX101" s="222"/>
      <c r="AY101" s="207"/>
      <c r="BG101" s="171"/>
      <c r="BH101" s="99"/>
      <c r="BI101" s="231"/>
      <c r="BJ101" s="100"/>
      <c r="BK101" s="100"/>
      <c r="BL101" s="100"/>
      <c r="BM101" s="100"/>
      <c r="BN101" s="172"/>
      <c r="CB101" s="192"/>
      <c r="CC101" s="192"/>
      <c r="CD101" s="192"/>
      <c r="CE101" s="208"/>
      <c r="CF101" s="208"/>
      <c r="CG101" s="208"/>
      <c r="CH101" s="192"/>
      <c r="CI101" s="192"/>
      <c r="CJ101" s="192"/>
      <c r="CK101" s="192"/>
      <c r="CL101" s="192"/>
      <c r="CM101" s="192"/>
      <c r="DG101" s="227"/>
    </row>
    <row r="102" spans="1:111" s="47" customFormat="1" ht="4.5" customHeight="1">
      <c r="B102" s="578"/>
      <c r="C102" s="579"/>
      <c r="D102" s="579"/>
      <c r="E102" s="391"/>
      <c r="F102" s="471"/>
      <c r="G102" s="503" t="s">
        <v>345</v>
      </c>
      <c r="H102" s="504"/>
      <c r="I102" s="56"/>
      <c r="J102" s="56"/>
      <c r="K102" s="56"/>
      <c r="L102" s="50"/>
      <c r="M102" s="50"/>
      <c r="N102" s="50"/>
      <c r="O102" s="50"/>
      <c r="P102" s="50"/>
      <c r="Q102" s="50"/>
      <c r="R102" s="50"/>
      <c r="S102" s="50"/>
      <c r="T102" s="50"/>
      <c r="U102" s="50"/>
      <c r="V102" s="50"/>
      <c r="W102" s="50"/>
      <c r="X102" s="52"/>
      <c r="AU102" s="222"/>
      <c r="AV102" s="75"/>
      <c r="AX102" s="222"/>
      <c r="AY102" s="207"/>
      <c r="BG102" s="171"/>
      <c r="BH102" s="99"/>
      <c r="BI102" s="231"/>
      <c r="BJ102" s="100"/>
      <c r="BK102" s="100"/>
      <c r="BL102" s="100"/>
      <c r="BM102" s="100"/>
      <c r="BN102" s="172"/>
      <c r="CB102" s="192"/>
      <c r="CC102" s="192"/>
      <c r="CD102" s="192"/>
      <c r="CE102" s="208"/>
      <c r="CF102" s="208"/>
      <c r="CG102" s="208"/>
      <c r="CH102" s="192"/>
      <c r="CI102" s="192"/>
      <c r="CJ102" s="192"/>
      <c r="CK102" s="192"/>
      <c r="CL102" s="192"/>
      <c r="CM102" s="192"/>
      <c r="DG102" s="227"/>
    </row>
    <row r="103" spans="1:111" s="47" customFormat="1" ht="20.25" customHeight="1">
      <c r="A103" s="57"/>
      <c r="B103" s="578"/>
      <c r="C103" s="579"/>
      <c r="D103" s="579"/>
      <c r="E103" s="391"/>
      <c r="F103" s="471"/>
      <c r="G103" s="499"/>
      <c r="H103" s="500"/>
      <c r="I103" s="50"/>
      <c r="J103" s="50" t="s">
        <v>336</v>
      </c>
      <c r="K103" s="50"/>
      <c r="L103" s="50"/>
      <c r="M103" s="50" t="s">
        <v>335</v>
      </c>
      <c r="N103" s="50"/>
      <c r="O103" s="50"/>
      <c r="P103" s="50" t="s">
        <v>337</v>
      </c>
      <c r="Q103" s="50"/>
      <c r="R103" s="50"/>
      <c r="S103" s="50" t="s">
        <v>366</v>
      </c>
      <c r="T103" s="50"/>
      <c r="U103" s="50"/>
      <c r="V103" s="50" t="s">
        <v>338</v>
      </c>
      <c r="W103" s="50"/>
      <c r="X103" s="52"/>
      <c r="AU103" s="222"/>
      <c r="AV103" s="75"/>
      <c r="AX103" s="222"/>
      <c r="AY103" s="207"/>
      <c r="BG103" s="171"/>
      <c r="BH103" s="99"/>
      <c r="BI103" s="231" t="s">
        <v>455</v>
      </c>
      <c r="BJ103" s="100"/>
      <c r="BK103" s="100"/>
      <c r="BL103" s="100"/>
      <c r="BM103" s="100"/>
      <c r="BN103" s="172"/>
      <c r="CE103" s="74"/>
      <c r="CF103" s="74"/>
      <c r="CG103" s="74"/>
      <c r="DG103" s="227"/>
    </row>
    <row r="104" spans="1:111" s="47" customFormat="1" ht="4.5" customHeight="1">
      <c r="A104" s="57"/>
      <c r="B104" s="578"/>
      <c r="C104" s="579"/>
      <c r="D104" s="579"/>
      <c r="E104" s="391"/>
      <c r="F104" s="471"/>
      <c r="G104" s="501"/>
      <c r="H104" s="502"/>
      <c r="I104" s="54"/>
      <c r="J104" s="54"/>
      <c r="K104" s="54"/>
      <c r="L104" s="54"/>
      <c r="M104" s="54"/>
      <c r="N104" s="54"/>
      <c r="O104" s="54"/>
      <c r="P104" s="54"/>
      <c r="Q104" s="54"/>
      <c r="R104" s="54"/>
      <c r="S104" s="54"/>
      <c r="T104" s="54"/>
      <c r="U104" s="54"/>
      <c r="V104" s="54"/>
      <c r="W104" s="54"/>
      <c r="X104" s="55"/>
      <c r="AU104" s="75"/>
      <c r="AV104" s="75"/>
      <c r="AX104" s="75"/>
      <c r="BG104" s="171"/>
      <c r="BH104" s="99"/>
      <c r="BI104" s="231"/>
      <c r="BJ104" s="100"/>
      <c r="BK104" s="100"/>
      <c r="BL104" s="100"/>
      <c r="BM104" s="100"/>
      <c r="BN104" s="172"/>
      <c r="CE104" s="74"/>
      <c r="CF104" s="74"/>
      <c r="CG104" s="74"/>
      <c r="DG104" s="227"/>
    </row>
    <row r="105" spans="1:111" s="47" customFormat="1" ht="4.5" customHeight="1">
      <c r="B105" s="578"/>
      <c r="C105" s="579"/>
      <c r="D105" s="579"/>
      <c r="E105" s="391"/>
      <c r="F105" s="471"/>
      <c r="G105" s="503" t="s">
        <v>346</v>
      </c>
      <c r="H105" s="504"/>
      <c r="I105" s="56"/>
      <c r="J105" s="56"/>
      <c r="K105" s="50"/>
      <c r="L105" s="50"/>
      <c r="M105" s="50"/>
      <c r="N105" s="50"/>
      <c r="O105" s="50"/>
      <c r="P105" s="50"/>
      <c r="Q105" s="50"/>
      <c r="R105" s="50"/>
      <c r="S105" s="50"/>
      <c r="T105" s="50"/>
      <c r="U105" s="50"/>
      <c r="V105" s="50"/>
      <c r="W105" s="50"/>
      <c r="X105" s="52"/>
      <c r="AT105" s="75"/>
      <c r="AU105" s="75"/>
      <c r="AV105" s="75"/>
      <c r="AW105" s="75"/>
      <c r="AX105" s="75"/>
      <c r="BG105" s="171"/>
      <c r="BH105" s="99"/>
      <c r="BI105" s="231"/>
      <c r="BJ105" s="100"/>
      <c r="BK105" s="100"/>
      <c r="BL105" s="100"/>
      <c r="BM105" s="100"/>
      <c r="BN105" s="172"/>
      <c r="BZ105" s="119"/>
      <c r="CC105" s="190"/>
      <c r="CD105" s="162"/>
      <c r="CE105" s="391"/>
      <c r="CF105" s="391"/>
      <c r="CG105" s="391"/>
      <c r="CH105" s="391"/>
      <c r="CI105" s="391"/>
      <c r="CJ105" s="391"/>
      <c r="CK105" s="391"/>
      <c r="CL105" s="391"/>
      <c r="DG105" s="227"/>
    </row>
    <row r="106" spans="1:111" s="47" customFormat="1" ht="20.25" customHeight="1">
      <c r="A106" s="57"/>
      <c r="B106" s="578"/>
      <c r="C106" s="579"/>
      <c r="D106" s="579"/>
      <c r="E106" s="391"/>
      <c r="F106" s="471"/>
      <c r="G106" s="499"/>
      <c r="H106" s="500"/>
      <c r="I106" s="50"/>
      <c r="J106" s="50" t="s">
        <v>380</v>
      </c>
      <c r="K106" s="50"/>
      <c r="L106" s="50"/>
      <c r="M106" s="50" t="s">
        <v>381</v>
      </c>
      <c r="N106" s="50"/>
      <c r="O106" s="50"/>
      <c r="P106" s="50" t="s">
        <v>340</v>
      </c>
      <c r="Q106" s="50"/>
      <c r="R106" s="50"/>
      <c r="S106" s="50" t="s">
        <v>339</v>
      </c>
      <c r="T106" s="50"/>
      <c r="U106" s="50"/>
      <c r="W106" s="50"/>
      <c r="X106" s="52"/>
      <c r="AT106" s="75"/>
      <c r="AU106" s="75"/>
      <c r="AV106" s="75"/>
      <c r="AW106" s="75"/>
      <c r="AX106" s="75"/>
      <c r="BG106" s="206" t="s">
        <v>497</v>
      </c>
      <c r="BH106" s="206" t="str">
        <f>BL106&amp;BL107</f>
        <v/>
      </c>
      <c r="BI106" s="223" t="s">
        <v>384</v>
      </c>
      <c r="BJ106" s="224"/>
      <c r="BK106" s="287" t="b">
        <v>0</v>
      </c>
      <c r="BL106" s="225" t="str">
        <f>IF(BK106=FALSE,"",BI106)</f>
        <v/>
      </c>
      <c r="BM106" s="100"/>
      <c r="BN106" s="172"/>
      <c r="BZ106" s="433"/>
      <c r="CA106" s="433"/>
      <c r="CB106" s="433"/>
      <c r="CC106" s="190"/>
      <c r="CD106" s="162"/>
      <c r="DG106" s="227"/>
    </row>
    <row r="107" spans="1:111" s="47" customFormat="1" ht="20.25" customHeight="1">
      <c r="A107" s="57"/>
      <c r="B107" s="578"/>
      <c r="C107" s="579"/>
      <c r="D107" s="579"/>
      <c r="E107" s="391"/>
      <c r="F107" s="471"/>
      <c r="G107" s="499"/>
      <c r="H107" s="500"/>
      <c r="I107" s="50"/>
      <c r="J107" s="50" t="s">
        <v>385</v>
      </c>
      <c r="K107" s="50"/>
      <c r="L107" s="50"/>
      <c r="M107" s="50" t="s">
        <v>420</v>
      </c>
      <c r="N107" s="50"/>
      <c r="O107" s="466"/>
      <c r="P107" s="466"/>
      <c r="Q107" s="466"/>
      <c r="R107" s="466"/>
      <c r="S107" s="466"/>
      <c r="T107" s="466"/>
      <c r="U107" s="50" t="s">
        <v>377</v>
      </c>
      <c r="V107" s="50"/>
      <c r="W107" s="50"/>
      <c r="X107" s="52"/>
      <c r="AU107" s="75"/>
      <c r="AV107" s="75"/>
      <c r="AX107" s="75"/>
      <c r="BG107" s="171"/>
      <c r="BH107" s="99"/>
      <c r="BI107" s="226" t="s">
        <v>394</v>
      </c>
      <c r="BJ107" s="213"/>
      <c r="BK107" s="285" t="b">
        <v>0</v>
      </c>
      <c r="BL107" s="214" t="str">
        <f>IF(BK107=FALSE,"",BI107)</f>
        <v/>
      </c>
      <c r="BM107" s="100"/>
      <c r="BN107" s="172"/>
      <c r="CE107" s="74"/>
      <c r="CF107" s="74"/>
      <c r="CG107" s="74"/>
      <c r="DG107" s="227"/>
    </row>
    <row r="108" spans="1:111" s="47" customFormat="1" ht="4.5" customHeight="1">
      <c r="A108" s="58"/>
      <c r="B108" s="578"/>
      <c r="C108" s="579"/>
      <c r="D108" s="579"/>
      <c r="E108" s="391"/>
      <c r="F108" s="471"/>
      <c r="G108" s="501"/>
      <c r="H108" s="502"/>
      <c r="I108" s="54"/>
      <c r="J108" s="54"/>
      <c r="K108" s="54"/>
      <c r="L108" s="54"/>
      <c r="M108" s="54"/>
      <c r="N108" s="54"/>
      <c r="O108" s="54"/>
      <c r="P108" s="54"/>
      <c r="Q108" s="54"/>
      <c r="R108" s="54"/>
      <c r="S108" s="54"/>
      <c r="T108" s="54"/>
      <c r="U108" s="54"/>
      <c r="V108" s="54"/>
      <c r="W108" s="54"/>
      <c r="X108" s="55"/>
      <c r="AU108" s="75"/>
      <c r="AV108" s="75"/>
      <c r="AX108" s="75"/>
      <c r="BG108" s="171"/>
      <c r="BH108" s="99"/>
      <c r="BI108" s="100"/>
      <c r="BJ108" s="100"/>
      <c r="BK108" s="100"/>
      <c r="BL108" s="100"/>
      <c r="BM108" s="100"/>
      <c r="BN108" s="172"/>
      <c r="CE108" s="74"/>
      <c r="CF108" s="74"/>
      <c r="CG108" s="74"/>
      <c r="DG108" s="227"/>
    </row>
    <row r="109" spans="1:111" s="47" customFormat="1" ht="4.5" customHeight="1">
      <c r="A109" s="57"/>
      <c r="B109" s="580" t="s">
        <v>465</v>
      </c>
      <c r="C109" s="581"/>
      <c r="D109" s="581"/>
      <c r="E109" s="581"/>
      <c r="F109" s="582"/>
      <c r="G109" s="503" t="s">
        <v>347</v>
      </c>
      <c r="H109" s="504"/>
      <c r="I109" s="56"/>
      <c r="J109" s="56"/>
      <c r="K109" s="56"/>
      <c r="L109" s="56"/>
      <c r="M109" s="50"/>
      <c r="N109" s="50"/>
      <c r="O109" s="50"/>
      <c r="P109" s="50"/>
      <c r="Q109" s="50"/>
      <c r="R109" s="50"/>
      <c r="S109" s="50"/>
      <c r="T109" s="50"/>
      <c r="U109" s="50"/>
      <c r="V109" s="50"/>
      <c r="W109" s="50"/>
      <c r="X109" s="52"/>
      <c r="AT109" s="94"/>
      <c r="AU109" s="75"/>
      <c r="AV109" s="75"/>
      <c r="AW109" s="75"/>
      <c r="AX109" s="75"/>
      <c r="BG109" s="171"/>
      <c r="BH109" s="99"/>
      <c r="BI109" s="100"/>
      <c r="BJ109" s="100"/>
      <c r="BK109" s="100"/>
      <c r="BL109" s="100"/>
      <c r="BM109" s="100"/>
      <c r="BN109" s="172"/>
      <c r="CE109" s="74"/>
      <c r="CF109" s="74"/>
      <c r="CG109" s="74"/>
      <c r="DG109" s="227"/>
    </row>
    <row r="110" spans="1:111" s="47" customFormat="1" ht="20.25" customHeight="1" thickBot="1">
      <c r="A110" s="59" t="s">
        <v>45</v>
      </c>
      <c r="B110" s="580"/>
      <c r="C110" s="581"/>
      <c r="D110" s="581"/>
      <c r="E110" s="581"/>
      <c r="F110" s="582"/>
      <c r="G110" s="499"/>
      <c r="H110" s="500"/>
      <c r="I110" s="50"/>
      <c r="J110" s="50" t="s">
        <v>341</v>
      </c>
      <c r="K110" s="50"/>
      <c r="L110" s="50"/>
      <c r="M110" s="50" t="s">
        <v>342</v>
      </c>
      <c r="N110" s="50"/>
      <c r="O110" s="60"/>
      <c r="P110" s="50" t="s">
        <v>382</v>
      </c>
      <c r="Q110" s="53" t="s">
        <v>376</v>
      </c>
      <c r="R110" s="466"/>
      <c r="S110" s="466"/>
      <c r="T110" s="466"/>
      <c r="U110" s="466"/>
      <c r="V110" s="466"/>
      <c r="W110" s="466"/>
      <c r="X110" s="52" t="s">
        <v>377</v>
      </c>
      <c r="AT110" s="94"/>
      <c r="AU110" s="75"/>
      <c r="AV110" s="75"/>
      <c r="AW110" s="75"/>
      <c r="AX110" s="75"/>
      <c r="BG110" s="232"/>
      <c r="BH110" s="233"/>
      <c r="BI110" s="234"/>
      <c r="BJ110" s="234"/>
      <c r="BK110" s="234"/>
      <c r="BL110" s="234"/>
      <c r="BM110" s="234"/>
      <c r="BN110" s="235"/>
      <c r="CE110" s="74"/>
      <c r="CF110" s="74"/>
      <c r="CG110" s="74"/>
      <c r="DG110" s="227"/>
    </row>
    <row r="111" spans="1:111" s="47" customFormat="1" ht="4.5" customHeight="1" thickBot="1">
      <c r="A111" s="57"/>
      <c r="B111" s="61"/>
      <c r="C111" s="62"/>
      <c r="D111" s="62"/>
      <c r="E111" s="62"/>
      <c r="F111" s="63"/>
      <c r="G111" s="518"/>
      <c r="H111" s="519"/>
      <c r="I111" s="64"/>
      <c r="J111" s="64"/>
      <c r="K111" s="64"/>
      <c r="L111" s="64"/>
      <c r="M111" s="64"/>
      <c r="N111" s="64"/>
      <c r="O111" s="64"/>
      <c r="P111" s="64"/>
      <c r="Q111" s="64"/>
      <c r="R111" s="64"/>
      <c r="S111" s="64"/>
      <c r="T111" s="64"/>
      <c r="U111" s="64"/>
      <c r="V111" s="64"/>
      <c r="W111" s="64"/>
      <c r="X111" s="65"/>
      <c r="AU111" s="75"/>
      <c r="AV111" s="75"/>
      <c r="AX111" s="75"/>
      <c r="BG111" s="231"/>
      <c r="BH111" s="99"/>
      <c r="BI111" s="100"/>
      <c r="BJ111" s="100"/>
      <c r="BK111" s="100"/>
      <c r="BL111" s="100"/>
      <c r="BM111" s="100"/>
      <c r="BN111" s="100"/>
      <c r="BO111" s="154"/>
      <c r="CE111" s="74"/>
      <c r="CF111" s="74"/>
      <c r="CG111" s="74"/>
      <c r="DG111" s="227"/>
    </row>
    <row r="112" spans="1:111" s="47" customFormat="1" ht="6" customHeight="1" thickBot="1">
      <c r="A112" s="57"/>
      <c r="I112" s="50"/>
      <c r="J112" s="50"/>
      <c r="K112" s="50"/>
      <c r="L112" s="50"/>
      <c r="M112" s="50"/>
      <c r="N112" s="50"/>
      <c r="O112" s="50"/>
      <c r="P112" s="50"/>
      <c r="Q112" s="50"/>
      <c r="R112" s="50"/>
      <c r="S112" s="50"/>
      <c r="T112" s="50"/>
      <c r="U112" s="50"/>
      <c r="V112" s="50"/>
      <c r="W112" s="50"/>
      <c r="X112" s="50"/>
      <c r="AU112" s="75"/>
      <c r="AV112" s="75"/>
      <c r="AX112" s="75"/>
      <c r="BG112" s="231"/>
      <c r="BH112" s="99"/>
      <c r="BI112" s="100"/>
      <c r="BJ112" s="100"/>
      <c r="BK112" s="100"/>
      <c r="BL112" s="100"/>
      <c r="BM112" s="100"/>
      <c r="BN112" s="100"/>
      <c r="BO112" s="154"/>
      <c r="CE112" s="74"/>
      <c r="CF112" s="74"/>
      <c r="CG112" s="74"/>
      <c r="DG112" s="227"/>
    </row>
    <row r="113" spans="1:111" s="47" customFormat="1" ht="4.5" customHeight="1">
      <c r="A113" s="57"/>
      <c r="B113" s="534" t="s">
        <v>466</v>
      </c>
      <c r="C113" s="535"/>
      <c r="D113" s="535"/>
      <c r="E113" s="539" t="s">
        <v>349</v>
      </c>
      <c r="F113" s="470" t="s">
        <v>350</v>
      </c>
      <c r="G113" s="489" t="s">
        <v>348</v>
      </c>
      <c r="H113" s="490"/>
      <c r="I113" s="66"/>
      <c r="J113" s="48"/>
      <c r="K113" s="48"/>
      <c r="L113" s="48"/>
      <c r="M113" s="48"/>
      <c r="N113" s="48"/>
      <c r="O113" s="48"/>
      <c r="P113" s="48"/>
      <c r="Q113" s="48"/>
      <c r="R113" s="48"/>
      <c r="S113" s="48"/>
      <c r="T113" s="48"/>
      <c r="U113" s="48"/>
      <c r="V113" s="48"/>
      <c r="W113" s="48"/>
      <c r="X113" s="49"/>
      <c r="AU113" s="75"/>
      <c r="AV113" s="77"/>
      <c r="AW113" s="75"/>
      <c r="AX113" s="75"/>
      <c r="BG113" s="231"/>
      <c r="BH113" s="99"/>
      <c r="BI113" s="100"/>
      <c r="BJ113" s="100"/>
      <c r="BK113" s="100"/>
      <c r="BL113" s="100"/>
      <c r="BM113" s="100"/>
      <c r="BN113" s="100"/>
      <c r="BO113" s="154"/>
      <c r="CE113" s="74"/>
      <c r="CF113" s="74"/>
      <c r="CG113" s="74"/>
      <c r="DG113" s="227"/>
    </row>
    <row r="114" spans="1:111" s="47" customFormat="1" ht="20.25" customHeight="1">
      <c r="A114" s="57"/>
      <c r="B114" s="536"/>
      <c r="C114" s="433"/>
      <c r="D114" s="433"/>
      <c r="E114" s="391"/>
      <c r="F114" s="471"/>
      <c r="G114" s="491"/>
      <c r="H114" s="492"/>
      <c r="I114" s="67"/>
      <c r="J114" s="68" t="s">
        <v>356</v>
      </c>
      <c r="K114" s="68"/>
      <c r="L114" s="50"/>
      <c r="M114" s="68" t="s">
        <v>355</v>
      </c>
      <c r="N114" s="50"/>
      <c r="O114" s="68"/>
      <c r="P114" s="50" t="s">
        <v>357</v>
      </c>
      <c r="Q114" s="50"/>
      <c r="R114" s="50"/>
      <c r="S114" s="50" t="s">
        <v>358</v>
      </c>
      <c r="T114" s="50"/>
      <c r="U114" s="50"/>
      <c r="V114" s="50" t="s">
        <v>359</v>
      </c>
      <c r="W114" s="50"/>
      <c r="X114" s="52"/>
      <c r="AT114" s="75"/>
      <c r="AU114" s="75"/>
      <c r="AV114" s="75"/>
      <c r="AW114" s="75"/>
      <c r="AX114" s="75"/>
      <c r="BG114" s="231"/>
      <c r="BH114" s="99"/>
      <c r="BI114" s="100"/>
      <c r="BJ114" s="100"/>
      <c r="BK114" s="100"/>
      <c r="BL114" s="100"/>
      <c r="BM114" s="100"/>
      <c r="BN114" s="100"/>
      <c r="BO114" s="154"/>
      <c r="CE114" s="74"/>
      <c r="CF114" s="74"/>
      <c r="CG114" s="74"/>
      <c r="DG114" s="227"/>
    </row>
    <row r="115" spans="1:111" s="47" customFormat="1" ht="4.5" customHeight="1">
      <c r="A115" s="57"/>
      <c r="B115" s="536"/>
      <c r="C115" s="433"/>
      <c r="D115" s="433"/>
      <c r="E115" s="391"/>
      <c r="F115" s="471"/>
      <c r="G115" s="493"/>
      <c r="H115" s="494"/>
      <c r="I115" s="69"/>
      <c r="J115" s="54"/>
      <c r="K115" s="54"/>
      <c r="L115" s="54"/>
      <c r="M115" s="54"/>
      <c r="N115" s="54"/>
      <c r="O115" s="54"/>
      <c r="P115" s="54"/>
      <c r="Q115" s="54"/>
      <c r="R115" s="54"/>
      <c r="S115" s="54"/>
      <c r="T115" s="54"/>
      <c r="U115" s="54"/>
      <c r="V115" s="54"/>
      <c r="W115" s="54"/>
      <c r="X115" s="55"/>
      <c r="AT115" s="75"/>
      <c r="AU115" s="75"/>
      <c r="AV115" s="75"/>
      <c r="AW115" s="75"/>
      <c r="AX115" s="75"/>
      <c r="BG115" s="231"/>
      <c r="BH115" s="99"/>
      <c r="BI115" s="100"/>
      <c r="BJ115" s="100"/>
      <c r="BK115" s="100"/>
      <c r="BL115" s="100"/>
      <c r="BM115" s="100"/>
      <c r="BN115" s="100"/>
      <c r="CE115" s="74"/>
      <c r="CF115" s="74"/>
      <c r="CG115" s="74"/>
      <c r="DG115" s="227"/>
    </row>
    <row r="116" spans="1:111" s="47" customFormat="1" ht="4.5" customHeight="1">
      <c r="A116" s="57"/>
      <c r="B116" s="536"/>
      <c r="C116" s="433"/>
      <c r="D116" s="433"/>
      <c r="E116" s="391"/>
      <c r="F116" s="471"/>
      <c r="G116" s="495" t="s">
        <v>354</v>
      </c>
      <c r="H116" s="496"/>
      <c r="I116" s="50"/>
      <c r="J116" s="56"/>
      <c r="K116" s="56"/>
      <c r="L116" s="56"/>
      <c r="M116" s="56"/>
      <c r="N116" s="56"/>
      <c r="O116" s="56"/>
      <c r="P116" s="56"/>
      <c r="Q116" s="56"/>
      <c r="R116" s="56"/>
      <c r="S116" s="56"/>
      <c r="T116" s="56"/>
      <c r="U116" s="56"/>
      <c r="V116" s="56"/>
      <c r="W116" s="56"/>
      <c r="X116" s="70"/>
      <c r="AU116" s="75"/>
      <c r="AV116" s="75"/>
      <c r="AX116" s="75"/>
      <c r="BG116" s="231"/>
      <c r="BH116" s="99"/>
      <c r="BI116" s="100"/>
      <c r="BJ116" s="100"/>
      <c r="BK116" s="100"/>
      <c r="BL116" s="100"/>
      <c r="BM116" s="100"/>
      <c r="BN116" s="100"/>
      <c r="CE116" s="74"/>
      <c r="CF116" s="74"/>
      <c r="CG116" s="74"/>
      <c r="DG116" s="227"/>
    </row>
    <row r="117" spans="1:111" s="47" customFormat="1" ht="20.25" customHeight="1">
      <c r="A117" s="46"/>
      <c r="B117" s="536"/>
      <c r="C117" s="433"/>
      <c r="D117" s="433"/>
      <c r="E117" s="391"/>
      <c r="F117" s="471"/>
      <c r="G117" s="491"/>
      <c r="H117" s="492"/>
      <c r="I117" s="50"/>
      <c r="J117" s="50" t="s">
        <v>351</v>
      </c>
      <c r="K117" s="50"/>
      <c r="L117" s="50"/>
      <c r="M117" s="50" t="s">
        <v>352</v>
      </c>
      <c r="N117" s="50"/>
      <c r="O117" s="50"/>
      <c r="P117" s="50" t="s">
        <v>353</v>
      </c>
      <c r="Q117" s="50"/>
      <c r="R117" s="50"/>
      <c r="S117" s="50"/>
      <c r="T117" s="50"/>
      <c r="U117" s="50"/>
      <c r="V117" s="50"/>
      <c r="W117" s="50"/>
      <c r="X117" s="52"/>
      <c r="AU117" s="75"/>
      <c r="AV117" s="75"/>
      <c r="AX117" s="75"/>
      <c r="BG117" s="231"/>
      <c r="BH117" s="99"/>
      <c r="BI117" s="100"/>
      <c r="BJ117" s="100"/>
      <c r="BK117" s="100"/>
      <c r="BL117" s="100"/>
      <c r="BM117" s="100"/>
      <c r="BN117" s="100"/>
      <c r="CE117" s="74"/>
      <c r="CF117" s="74"/>
      <c r="CG117" s="74"/>
      <c r="DG117" s="227"/>
    </row>
    <row r="118" spans="1:111" s="47" customFormat="1" ht="4.5" customHeight="1">
      <c r="A118" s="57"/>
      <c r="B118" s="536"/>
      <c r="C118" s="433"/>
      <c r="D118" s="433"/>
      <c r="E118" s="391"/>
      <c r="F118" s="471"/>
      <c r="G118" s="493"/>
      <c r="H118" s="494"/>
      <c r="I118" s="54"/>
      <c r="J118" s="54"/>
      <c r="K118" s="54"/>
      <c r="L118" s="54"/>
      <c r="M118" s="54"/>
      <c r="N118" s="54"/>
      <c r="O118" s="54"/>
      <c r="P118" s="54"/>
      <c r="Q118" s="54"/>
      <c r="R118" s="54"/>
      <c r="S118" s="54"/>
      <c r="T118" s="54"/>
      <c r="U118" s="54"/>
      <c r="V118" s="54"/>
      <c r="W118" s="54"/>
      <c r="X118" s="55"/>
      <c r="BG118" s="231"/>
      <c r="BH118" s="99"/>
      <c r="BI118" s="100"/>
      <c r="BJ118" s="100"/>
      <c r="BK118" s="100"/>
      <c r="BL118" s="100"/>
      <c r="BM118" s="100"/>
      <c r="BN118" s="100"/>
      <c r="CE118" s="74"/>
      <c r="CF118" s="74"/>
      <c r="CG118" s="74"/>
      <c r="DG118" s="227"/>
    </row>
    <row r="119" spans="1:111" s="47" customFormat="1" ht="4.5" customHeight="1">
      <c r="A119" s="57"/>
      <c r="B119" s="536"/>
      <c r="C119" s="433"/>
      <c r="D119" s="433"/>
      <c r="E119" s="391"/>
      <c r="F119" s="471"/>
      <c r="G119" s="491" t="s">
        <v>412</v>
      </c>
      <c r="H119" s="492"/>
      <c r="I119" s="50"/>
      <c r="J119" s="50"/>
      <c r="K119" s="50"/>
      <c r="L119" s="50"/>
      <c r="M119" s="50"/>
      <c r="N119" s="50"/>
      <c r="O119" s="50"/>
      <c r="P119" s="50"/>
      <c r="Q119" s="50"/>
      <c r="R119" s="50"/>
      <c r="S119" s="50"/>
      <c r="T119" s="50"/>
      <c r="U119" s="50"/>
      <c r="V119" s="50"/>
      <c r="W119" s="50"/>
      <c r="X119" s="52"/>
      <c r="BG119" s="231"/>
      <c r="BH119" s="99"/>
      <c r="BI119" s="100"/>
      <c r="BJ119" s="100"/>
      <c r="BK119" s="100"/>
      <c r="BL119" s="100"/>
      <c r="BM119" s="100"/>
      <c r="BN119" s="100"/>
      <c r="CE119" s="74"/>
      <c r="CF119" s="74"/>
      <c r="CG119" s="74"/>
      <c r="DG119" s="227"/>
    </row>
    <row r="120" spans="1:111" s="47" customFormat="1" ht="20.25" customHeight="1">
      <c r="A120" s="57"/>
      <c r="B120" s="536"/>
      <c r="C120" s="433"/>
      <c r="D120" s="433"/>
      <c r="E120" s="391"/>
      <c r="F120" s="471"/>
      <c r="G120" s="491"/>
      <c r="H120" s="492"/>
      <c r="I120" s="50"/>
      <c r="J120" s="71" t="s">
        <v>140</v>
      </c>
      <c r="K120" s="50"/>
      <c r="L120" s="50" t="s">
        <v>171</v>
      </c>
      <c r="N120" s="50" t="s">
        <v>361</v>
      </c>
      <c r="O120" s="50"/>
      <c r="P120" s="50" t="s">
        <v>360</v>
      </c>
      <c r="Q120" s="50"/>
      <c r="R120" s="50"/>
      <c r="S120" s="47" t="s">
        <v>453</v>
      </c>
      <c r="T120" s="50"/>
      <c r="U120" s="466"/>
      <c r="V120" s="466"/>
      <c r="W120" s="466"/>
      <c r="X120" s="52" t="s">
        <v>454</v>
      </c>
      <c r="BG120" s="367"/>
      <c r="BH120" s="368"/>
      <c r="BI120" s="362"/>
      <c r="BJ120" s="362"/>
      <c r="BK120" s="362"/>
      <c r="BL120" s="362"/>
      <c r="BM120" s="362"/>
      <c r="BN120" s="100"/>
      <c r="BO120" s="154"/>
      <c r="CE120" s="74"/>
      <c r="CF120" s="74"/>
      <c r="CG120" s="74"/>
      <c r="DG120" s="227"/>
    </row>
    <row r="121" spans="1:111" s="47" customFormat="1" ht="4.5" customHeight="1" thickBot="1">
      <c r="A121" s="57"/>
      <c r="B121" s="537"/>
      <c r="C121" s="538"/>
      <c r="D121" s="538"/>
      <c r="E121" s="540"/>
      <c r="F121" s="472"/>
      <c r="G121" s="532"/>
      <c r="H121" s="533"/>
      <c r="I121" s="62"/>
      <c r="J121" s="62"/>
      <c r="K121" s="62"/>
      <c r="L121" s="62"/>
      <c r="M121" s="62"/>
      <c r="N121" s="62"/>
      <c r="O121" s="62"/>
      <c r="P121" s="62"/>
      <c r="Q121" s="62"/>
      <c r="R121" s="62"/>
      <c r="S121" s="62"/>
      <c r="T121" s="62"/>
      <c r="U121" s="62"/>
      <c r="V121" s="72"/>
      <c r="W121" s="72"/>
      <c r="X121" s="73"/>
      <c r="Z121" s="74"/>
      <c r="AA121" s="74"/>
      <c r="AB121" s="74"/>
      <c r="AC121" s="74"/>
      <c r="AD121" s="74"/>
      <c r="AE121" s="74"/>
      <c r="AF121" s="74"/>
      <c r="BG121" s="368">
        <f>COUNTIF(T87,"*秒*")</f>
        <v>0</v>
      </c>
      <c r="BH121" s="368" t="s">
        <v>245</v>
      </c>
      <c r="BI121" s="362"/>
      <c r="BJ121" s="362"/>
      <c r="BK121" s="362"/>
      <c r="BL121" s="362"/>
      <c r="BM121" s="362"/>
      <c r="BN121" s="100"/>
      <c r="BO121" s="154"/>
      <c r="CE121" s="74"/>
      <c r="CF121" s="74"/>
      <c r="CG121" s="74"/>
      <c r="DG121" s="227"/>
    </row>
    <row r="122" spans="1:111" s="47" customFormat="1" ht="15" customHeight="1">
      <c r="A122" s="57"/>
      <c r="V122" s="74"/>
      <c r="W122" s="74"/>
      <c r="X122" s="74"/>
      <c r="Z122" s="74"/>
      <c r="AA122" s="74"/>
      <c r="AB122" s="74"/>
      <c r="AC122" s="74"/>
      <c r="AD122" s="74"/>
      <c r="AE122" s="74"/>
      <c r="AF122" s="74"/>
      <c r="BG122" s="362"/>
      <c r="BH122" s="368"/>
      <c r="BI122" s="362"/>
      <c r="BJ122" s="362"/>
      <c r="BK122" s="362"/>
      <c r="BL122" s="362"/>
      <c r="BM122" s="362"/>
      <c r="BN122" s="100"/>
      <c r="CE122" s="74"/>
      <c r="CF122" s="74"/>
      <c r="CG122" s="74"/>
      <c r="DG122" s="227"/>
    </row>
    <row r="123" spans="1:111" s="47" customFormat="1" ht="21" customHeight="1">
      <c r="A123" s="46" t="s">
        <v>387</v>
      </c>
      <c r="W123" s="74"/>
      <c r="X123" s="74"/>
      <c r="AP123" s="190"/>
      <c r="AQ123" s="209"/>
      <c r="AR123" s="207"/>
      <c r="AS123" s="207"/>
      <c r="AT123" s="207"/>
      <c r="AU123" s="207"/>
      <c r="AV123" s="207"/>
      <c r="AW123" s="207"/>
      <c r="AX123" s="207"/>
      <c r="AY123" s="207"/>
      <c r="BG123" s="369"/>
      <c r="BH123" s="370"/>
      <c r="BI123" s="362" t="s">
        <v>237</v>
      </c>
      <c r="BJ123" s="362"/>
      <c r="BK123" s="362"/>
      <c r="BL123" s="362"/>
      <c r="BM123" s="362"/>
      <c r="BN123" s="172"/>
      <c r="CE123" s="74"/>
      <c r="CF123" s="74"/>
      <c r="CG123" s="74"/>
    </row>
    <row r="124" spans="1:111" s="47" customFormat="1" ht="15.75" customHeight="1" thickBot="1">
      <c r="B124" s="47" t="s">
        <v>554</v>
      </c>
      <c r="W124" s="74"/>
      <c r="X124" s="74"/>
      <c r="BG124" s="369"/>
      <c r="BH124" s="368"/>
      <c r="BI124" s="362"/>
      <c r="BJ124" s="362"/>
      <c r="BK124" s="362"/>
      <c r="BL124" s="362"/>
      <c r="BM124" s="362"/>
      <c r="BN124" s="172"/>
      <c r="CE124" s="74"/>
      <c r="CF124" s="74"/>
      <c r="CG124" s="74"/>
    </row>
    <row r="125" spans="1:111" s="47" customFormat="1" ht="15" customHeight="1">
      <c r="A125" s="57"/>
      <c r="B125" s="545" t="s">
        <v>226</v>
      </c>
      <c r="C125" s="546"/>
      <c r="D125" s="546"/>
      <c r="E125" s="546"/>
      <c r="F125" s="546"/>
      <c r="G125" s="551"/>
      <c r="H125" s="552"/>
      <c r="I125" s="552"/>
      <c r="J125" s="552"/>
      <c r="K125" s="552"/>
      <c r="L125" s="552"/>
      <c r="M125" s="552"/>
      <c r="N125" s="552"/>
      <c r="O125" s="552"/>
      <c r="P125" s="552"/>
      <c r="Q125" s="552"/>
      <c r="R125" s="552"/>
      <c r="S125" s="552"/>
      <c r="T125" s="552"/>
      <c r="U125" s="552"/>
      <c r="V125" s="552"/>
      <c r="W125" s="552"/>
      <c r="X125" s="553"/>
      <c r="Y125" s="212"/>
      <c r="BG125" s="369"/>
      <c r="BH125" s="368"/>
      <c r="BI125" s="363" t="s">
        <v>239</v>
      </c>
      <c r="BJ125" s="363"/>
      <c r="BK125" s="364" t="b">
        <v>1</v>
      </c>
      <c r="BL125" s="365" t="str">
        <f>IF(BK125=FALSE,"",BI125)</f>
        <v>Cs-134</v>
      </c>
      <c r="BM125" s="362"/>
      <c r="BN125" s="172"/>
      <c r="CE125" s="74"/>
      <c r="CF125" s="74"/>
      <c r="CG125" s="74"/>
    </row>
    <row r="126" spans="1:111" s="47" customFormat="1" ht="15.6" customHeight="1">
      <c r="A126" s="57"/>
      <c r="B126" s="547"/>
      <c r="C126" s="548"/>
      <c r="D126" s="548"/>
      <c r="E126" s="548"/>
      <c r="F126" s="548"/>
      <c r="G126" s="554"/>
      <c r="H126" s="555"/>
      <c r="I126" s="555"/>
      <c r="J126" s="555"/>
      <c r="K126" s="555"/>
      <c r="L126" s="555"/>
      <c r="M126" s="555"/>
      <c r="N126" s="555"/>
      <c r="O126" s="555"/>
      <c r="P126" s="555"/>
      <c r="Q126" s="555"/>
      <c r="R126" s="555"/>
      <c r="S126" s="555"/>
      <c r="T126" s="555"/>
      <c r="U126" s="555"/>
      <c r="V126" s="555"/>
      <c r="W126" s="555"/>
      <c r="X126" s="556"/>
      <c r="Y126" s="212"/>
      <c r="BG126" s="369"/>
      <c r="BH126" s="368"/>
      <c r="BI126" s="362" t="s">
        <v>246</v>
      </c>
      <c r="BJ126" s="362"/>
      <c r="BK126" s="366" t="b">
        <v>1</v>
      </c>
      <c r="BL126" s="365" t="str">
        <f>IF(BK126=FALSE,"",BI126)</f>
        <v>/Cs-137</v>
      </c>
      <c r="BM126" s="362"/>
      <c r="BN126" s="172"/>
      <c r="CE126" s="74"/>
      <c r="CF126" s="74"/>
      <c r="CG126" s="74"/>
    </row>
    <row r="127" spans="1:111" s="47" customFormat="1" ht="16.5" customHeight="1">
      <c r="A127" s="57"/>
      <c r="B127" s="547"/>
      <c r="C127" s="548"/>
      <c r="D127" s="548"/>
      <c r="E127" s="548"/>
      <c r="F127" s="548"/>
      <c r="G127" s="554"/>
      <c r="H127" s="555"/>
      <c r="I127" s="555"/>
      <c r="J127" s="555"/>
      <c r="K127" s="555"/>
      <c r="L127" s="555"/>
      <c r="M127" s="555"/>
      <c r="N127" s="555"/>
      <c r="O127" s="555"/>
      <c r="P127" s="555"/>
      <c r="Q127" s="555"/>
      <c r="R127" s="555"/>
      <c r="S127" s="555"/>
      <c r="T127" s="555"/>
      <c r="U127" s="555"/>
      <c r="V127" s="555"/>
      <c r="W127" s="555"/>
      <c r="X127" s="556"/>
      <c r="Y127" s="212"/>
      <c r="BG127" s="369"/>
      <c r="BH127" s="368"/>
      <c r="BI127" s="363" t="s">
        <v>247</v>
      </c>
      <c r="BJ127" s="363"/>
      <c r="BK127" s="364" t="b">
        <v>0</v>
      </c>
      <c r="BL127" s="365" t="str">
        <f>IF(BK127=FALSE,"",BI127)</f>
        <v/>
      </c>
      <c r="BM127" s="362"/>
      <c r="BN127" s="172"/>
      <c r="CE127" s="74"/>
      <c r="CF127" s="74"/>
      <c r="CG127" s="74"/>
    </row>
    <row r="128" spans="1:111" s="47" customFormat="1" ht="14.25" customHeight="1">
      <c r="A128" s="57"/>
      <c r="B128" s="547"/>
      <c r="C128" s="548"/>
      <c r="D128" s="548"/>
      <c r="E128" s="548"/>
      <c r="F128" s="548"/>
      <c r="G128" s="554"/>
      <c r="H128" s="555"/>
      <c r="I128" s="555"/>
      <c r="J128" s="555"/>
      <c r="K128" s="555"/>
      <c r="L128" s="555"/>
      <c r="M128" s="555"/>
      <c r="N128" s="555"/>
      <c r="O128" s="555"/>
      <c r="P128" s="555"/>
      <c r="Q128" s="555"/>
      <c r="R128" s="555"/>
      <c r="S128" s="555"/>
      <c r="T128" s="555"/>
      <c r="U128" s="555"/>
      <c r="V128" s="555"/>
      <c r="W128" s="555"/>
      <c r="X128" s="556"/>
      <c r="Y128" s="212"/>
      <c r="AD128" s="74"/>
      <c r="AO128" s="236"/>
      <c r="BG128" s="369"/>
      <c r="BH128" s="368"/>
      <c r="BI128" s="362" t="s">
        <v>248</v>
      </c>
      <c r="BJ128" s="362"/>
      <c r="BK128" s="366" t="b">
        <v>0</v>
      </c>
      <c r="BL128" s="365" t="str">
        <f>IF(BK128=FALSE,"",BI128)</f>
        <v/>
      </c>
      <c r="BM128" s="362"/>
      <c r="BN128" s="172"/>
      <c r="CE128" s="74"/>
      <c r="CF128" s="74"/>
      <c r="CG128" s="74"/>
    </row>
    <row r="129" spans="1:111" s="47" customFormat="1" ht="14.25" customHeight="1" thickBot="1">
      <c r="B129" s="549"/>
      <c r="C129" s="550"/>
      <c r="D129" s="550"/>
      <c r="E129" s="550"/>
      <c r="F129" s="550"/>
      <c r="G129" s="557"/>
      <c r="H129" s="558"/>
      <c r="I129" s="558"/>
      <c r="J129" s="558"/>
      <c r="K129" s="558"/>
      <c r="L129" s="558"/>
      <c r="M129" s="558"/>
      <c r="N129" s="558"/>
      <c r="O129" s="558"/>
      <c r="P129" s="558"/>
      <c r="Q129" s="558"/>
      <c r="R129" s="558"/>
      <c r="S129" s="558"/>
      <c r="T129" s="558"/>
      <c r="U129" s="558"/>
      <c r="V129" s="558"/>
      <c r="W129" s="558"/>
      <c r="X129" s="559"/>
      <c r="Y129" s="212"/>
      <c r="AD129" s="74"/>
      <c r="AM129" s="236"/>
      <c r="AN129" s="236"/>
      <c r="AO129" s="236"/>
      <c r="AP129" s="236"/>
      <c r="BG129" s="371" t="str">
        <f>IF(BH129="","測定項目（その他） ","OK")</f>
        <v xml:space="preserve">測定項目（その他） </v>
      </c>
      <c r="BH129" s="372" t="str">
        <f>BL130&amp;BL136&amp;BL137&amp;BL138</f>
        <v/>
      </c>
      <c r="BI129" s="363" t="s">
        <v>249</v>
      </c>
      <c r="BJ129" s="363"/>
      <c r="BK129" s="364" t="b">
        <v>0</v>
      </c>
      <c r="BL129" s="365" t="str">
        <f>IF(BK129=FALSE,"",BI129)</f>
        <v/>
      </c>
      <c r="BM129" s="362"/>
      <c r="BN129" s="172"/>
      <c r="BZ129" s="119"/>
      <c r="CC129" s="190"/>
      <c r="CD129" s="162"/>
      <c r="CE129" s="216"/>
      <c r="CF129" s="216"/>
      <c r="CG129" s="216"/>
      <c r="CH129" s="207"/>
      <c r="CI129" s="207"/>
      <c r="CJ129" s="207"/>
      <c r="CK129" s="207"/>
      <c r="CL129" s="207"/>
    </row>
    <row r="130" spans="1:111" s="47" customFormat="1" ht="15" customHeight="1">
      <c r="A130" s="57"/>
      <c r="V130" s="74"/>
      <c r="W130" s="74"/>
      <c r="Z130" s="74"/>
      <c r="AA130" s="74"/>
      <c r="AB130" s="74"/>
      <c r="AC130" s="74"/>
      <c r="AD130" s="74"/>
      <c r="AE130" s="74"/>
      <c r="AF130" s="74"/>
      <c r="BG130" s="231"/>
      <c r="BH130" s="99"/>
      <c r="BI130" s="362"/>
      <c r="BJ130" s="362"/>
      <c r="BK130" s="362"/>
      <c r="BL130" s="362"/>
      <c r="BM130" s="362"/>
      <c r="BN130" s="100"/>
      <c r="CE130" s="74"/>
      <c r="CF130" s="74"/>
      <c r="CG130" s="74"/>
      <c r="DG130" s="227"/>
    </row>
    <row r="131" spans="1:111" s="47" customFormat="1" ht="20.25" customHeight="1">
      <c r="A131" s="46" t="s">
        <v>388</v>
      </c>
      <c r="C131" s="119"/>
      <c r="D131" s="119"/>
      <c r="E131" s="190"/>
      <c r="F131" s="162"/>
      <c r="G131" s="74"/>
      <c r="H131" s="74"/>
      <c r="I131" s="74"/>
      <c r="J131" s="583" t="str">
        <f>IF($C$138="","",HYPERLINK("#試料詳細情報!I13","　次の画面へ　"))</f>
        <v/>
      </c>
      <c r="K131" s="583"/>
      <c r="L131" s="583"/>
      <c r="M131" s="583"/>
      <c r="N131" s="237"/>
      <c r="O131" s="237"/>
      <c r="P131" s="237"/>
      <c r="Q131" s="237"/>
      <c r="R131" s="237"/>
      <c r="AB131" s="74"/>
      <c r="AC131" s="74"/>
      <c r="AD131" s="74"/>
      <c r="AE131" s="74"/>
      <c r="AF131" s="74"/>
      <c r="BG131" s="231"/>
      <c r="BH131" s="99"/>
      <c r="BI131" s="100"/>
      <c r="BJ131" s="100"/>
      <c r="BK131" s="100"/>
      <c r="BL131" s="100"/>
      <c r="BM131" s="100"/>
      <c r="BN131" s="100"/>
      <c r="CE131" s="74"/>
      <c r="CF131" s="74"/>
      <c r="CG131" s="74"/>
      <c r="DG131" s="227"/>
    </row>
    <row r="132" spans="1:111" s="47" customFormat="1" ht="14.25" customHeight="1">
      <c r="A132" s="57"/>
      <c r="B132" s="337" t="s">
        <v>398</v>
      </c>
      <c r="C132" s="119"/>
      <c r="D132" s="119"/>
      <c r="E132" s="190"/>
      <c r="F132" s="162"/>
      <c r="G132" s="74"/>
      <c r="H132" s="74"/>
      <c r="I132" s="74"/>
      <c r="J132" s="583"/>
      <c r="K132" s="583"/>
      <c r="L132" s="583"/>
      <c r="M132" s="583"/>
      <c r="N132" s="237"/>
      <c r="O132" s="237"/>
      <c r="P132" s="237"/>
      <c r="Q132" s="237"/>
      <c r="R132" s="237"/>
      <c r="X132" s="238"/>
      <c r="Y132" s="238"/>
      <c r="Z132" s="238"/>
      <c r="AL132" s="238"/>
      <c r="AM132" s="529" t="s">
        <v>371</v>
      </c>
      <c r="AN132" s="529"/>
      <c r="AO132" s="529"/>
      <c r="AP132" s="529"/>
      <c r="AQ132" s="529"/>
      <c r="AR132" s="239"/>
      <c r="AS132" s="386" t="s">
        <v>536</v>
      </c>
      <c r="AT132" s="386"/>
      <c r="AU132" s="386"/>
      <c r="AV132" s="386"/>
      <c r="AW132" s="386"/>
      <c r="BG132" s="240"/>
      <c r="BH132" s="80"/>
      <c r="BI132" s="100"/>
      <c r="BJ132" s="100"/>
      <c r="BK132" s="100"/>
      <c r="BL132" s="100"/>
      <c r="BM132" s="100"/>
      <c r="BN132" s="100"/>
      <c r="CE132" s="74"/>
      <c r="CF132" s="74"/>
      <c r="CG132" s="74"/>
      <c r="DG132" s="227"/>
    </row>
    <row r="133" spans="1:111" s="47" customFormat="1" ht="14.25" customHeight="1">
      <c r="A133" s="57"/>
      <c r="B133" s="337" t="s">
        <v>556</v>
      </c>
      <c r="C133" s="119"/>
      <c r="D133" s="119"/>
      <c r="E133" s="190"/>
      <c r="F133" s="162"/>
      <c r="G133" s="74"/>
      <c r="H133" s="74"/>
      <c r="I133" s="74"/>
      <c r="J133" s="237"/>
      <c r="K133" s="237"/>
      <c r="L133" s="237"/>
      <c r="M133" s="237"/>
      <c r="N133" s="237"/>
      <c r="O133" s="237"/>
      <c r="P133" s="237"/>
      <c r="Q133" s="237"/>
      <c r="R133" s="237"/>
      <c r="V133" s="326"/>
      <c r="AL133" s="238"/>
      <c r="AM133" s="529"/>
      <c r="AN133" s="529"/>
      <c r="AO133" s="529"/>
      <c r="AP133" s="529"/>
      <c r="AQ133" s="529"/>
      <c r="AR133" s="239"/>
      <c r="AS133" s="386"/>
      <c r="AT133" s="386"/>
      <c r="AU133" s="386"/>
      <c r="AV133" s="386"/>
      <c r="AW133" s="386"/>
      <c r="BG133" s="231" t="str">
        <f>IFERROR(T138,"**")</f>
        <v/>
      </c>
      <c r="BH133" s="99" t="s">
        <v>310</v>
      </c>
      <c r="BI133" s="100"/>
      <c r="BJ133" s="100"/>
      <c r="BK133" s="100"/>
      <c r="BL133" s="100"/>
      <c r="BM133" s="100"/>
      <c r="BN133" s="100"/>
      <c r="CE133" s="74"/>
      <c r="CF133" s="74"/>
      <c r="CG133" s="74"/>
      <c r="DG133" s="227"/>
    </row>
    <row r="134" spans="1:111" s="47" customFormat="1" ht="14.25" customHeight="1" thickBot="1">
      <c r="A134" s="57"/>
      <c r="B134" s="326" t="s">
        <v>555</v>
      </c>
      <c r="V134" s="329" t="s">
        <v>468</v>
      </c>
      <c r="AA134" s="338" t="str">
        <f>HYPERLINK("#※試験規格!A1","こちら")</f>
        <v>こちら</v>
      </c>
      <c r="AB134" s="241" t="s">
        <v>452</v>
      </c>
      <c r="AL134" s="238"/>
      <c r="AM134" s="529"/>
      <c r="AN134" s="529"/>
      <c r="AO134" s="529"/>
      <c r="AP134" s="529"/>
      <c r="AQ134" s="529"/>
      <c r="AR134" s="239"/>
      <c r="AS134" s="387"/>
      <c r="AT134" s="387"/>
      <c r="AU134" s="387"/>
      <c r="AV134" s="387"/>
      <c r="AW134" s="387"/>
      <c r="BG134" s="231" t="str">
        <f>IFERROR('プルダウン（非表示予定）'!H61,"")</f>
        <v>Bq/kg</v>
      </c>
      <c r="BH134" s="99" t="s">
        <v>311</v>
      </c>
      <c r="BI134" s="100"/>
      <c r="BJ134" s="100"/>
      <c r="BK134" s="100"/>
      <c r="BL134" s="100"/>
      <c r="BM134" s="100"/>
      <c r="BN134" s="100"/>
      <c r="CE134" s="74"/>
      <c r="CF134" s="74"/>
      <c r="CG134" s="74"/>
      <c r="DG134" s="227"/>
    </row>
    <row r="135" spans="1:111" s="47" customFormat="1" ht="17.25" customHeight="1">
      <c r="A135" s="57"/>
      <c r="B135" s="475" t="s">
        <v>51</v>
      </c>
      <c r="C135" s="479" t="s">
        <v>470</v>
      </c>
      <c r="D135" s="480"/>
      <c r="E135" s="480"/>
      <c r="F135" s="480"/>
      <c r="G135" s="480"/>
      <c r="H135" s="473" t="s">
        <v>53</v>
      </c>
      <c r="I135" s="475" t="s">
        <v>225</v>
      </c>
      <c r="J135" s="476"/>
      <c r="K135" s="479" t="s">
        <v>471</v>
      </c>
      <c r="L135" s="480"/>
      <c r="M135" s="480"/>
      <c r="N135" s="480"/>
      <c r="O135" s="480"/>
      <c r="P135" s="480"/>
      <c r="Q135" s="473" t="s">
        <v>53</v>
      </c>
      <c r="R135" s="475" t="s">
        <v>288</v>
      </c>
      <c r="S135" s="527"/>
      <c r="T135" s="479" t="s">
        <v>144</v>
      </c>
      <c r="U135" s="527"/>
      <c r="V135" s="475" t="s">
        <v>446</v>
      </c>
      <c r="W135" s="476"/>
      <c r="X135" s="397" t="s">
        <v>153</v>
      </c>
      <c r="Y135" s="397"/>
      <c r="Z135" s="399" t="s">
        <v>154</v>
      </c>
      <c r="AA135" s="400"/>
      <c r="AB135" s="406" t="s">
        <v>474</v>
      </c>
      <c r="AC135" s="407"/>
      <c r="AD135" s="327" t="s">
        <v>445</v>
      </c>
      <c r="AJ135" s="390" t="s">
        <v>509</v>
      </c>
      <c r="AK135" s="390" t="s">
        <v>510</v>
      </c>
      <c r="AL135" s="390" t="s">
        <v>511</v>
      </c>
      <c r="AN135" s="392" t="s">
        <v>414</v>
      </c>
      <c r="AO135" s="392"/>
      <c r="AP135" s="392" t="s">
        <v>415</v>
      </c>
      <c r="AQ135" s="392" t="s">
        <v>413</v>
      </c>
      <c r="AR135" s="236"/>
      <c r="AS135" s="385" t="s">
        <v>522</v>
      </c>
      <c r="AT135" s="385"/>
      <c r="AU135" s="385"/>
      <c r="AV135" s="373" t="s">
        <v>534</v>
      </c>
      <c r="AW135" s="374" t="s">
        <v>526</v>
      </c>
      <c r="AY135" s="358">
        <v>35</v>
      </c>
      <c r="AZ135" s="204" t="s">
        <v>527</v>
      </c>
      <c r="BA135" s="204"/>
      <c r="BB135" s="360"/>
      <c r="BK135" s="100"/>
      <c r="BL135" s="100"/>
      <c r="BM135" s="100"/>
      <c r="BN135" s="100"/>
      <c r="CE135" s="74"/>
      <c r="CG135" s="74"/>
      <c r="DG135" s="227"/>
    </row>
    <row r="136" spans="1:111" s="47" customFormat="1" ht="17.25" customHeight="1">
      <c r="A136" s="57"/>
      <c r="B136" s="477"/>
      <c r="C136" s="481"/>
      <c r="D136" s="482"/>
      <c r="E136" s="482"/>
      <c r="F136" s="482"/>
      <c r="G136" s="482"/>
      <c r="H136" s="474"/>
      <c r="I136" s="477"/>
      <c r="J136" s="478"/>
      <c r="K136" s="481"/>
      <c r="L136" s="482"/>
      <c r="M136" s="482"/>
      <c r="N136" s="482"/>
      <c r="O136" s="482"/>
      <c r="P136" s="482"/>
      <c r="Q136" s="474"/>
      <c r="R136" s="481"/>
      <c r="S136" s="528"/>
      <c r="T136" s="481"/>
      <c r="U136" s="528"/>
      <c r="V136" s="477"/>
      <c r="W136" s="478"/>
      <c r="X136" s="397"/>
      <c r="Y136" s="397"/>
      <c r="Z136" s="399"/>
      <c r="AA136" s="400"/>
      <c r="AB136" s="408"/>
      <c r="AC136" s="409"/>
      <c r="AD136" s="328" t="s">
        <v>467</v>
      </c>
      <c r="AJ136" s="391"/>
      <c r="AK136" s="391"/>
      <c r="AL136" s="390"/>
      <c r="AN136" s="392"/>
      <c r="AO136" s="392"/>
      <c r="AP136" s="392"/>
      <c r="AQ136" s="392"/>
      <c r="AR136" s="236"/>
      <c r="AS136" s="375">
        <v>49</v>
      </c>
      <c r="AT136" s="376">
        <v>50</v>
      </c>
      <c r="AU136" s="377">
        <v>51</v>
      </c>
      <c r="AV136" s="388" t="s">
        <v>535</v>
      </c>
      <c r="AW136" s="378" t="s">
        <v>531</v>
      </c>
      <c r="AY136" s="359">
        <v>36</v>
      </c>
      <c r="AZ136" s="47" t="s">
        <v>528</v>
      </c>
      <c r="BB136" s="361"/>
      <c r="BK136" s="100"/>
      <c r="BL136" s="100"/>
      <c r="BM136" s="100"/>
      <c r="BN136" s="100"/>
      <c r="CE136" s="74"/>
      <c r="CG136" s="74"/>
      <c r="DG136" s="227"/>
    </row>
    <row r="137" spans="1:111" s="47" customFormat="1" ht="24.75" customHeight="1">
      <c r="A137" s="57"/>
      <c r="B137" s="242" t="s">
        <v>302</v>
      </c>
      <c r="C137" s="414" t="s">
        <v>303</v>
      </c>
      <c r="D137" s="415"/>
      <c r="E137" s="415"/>
      <c r="F137" s="415"/>
      <c r="G137" s="415"/>
      <c r="H137" s="415"/>
      <c r="I137" s="483">
        <v>44317</v>
      </c>
      <c r="J137" s="484"/>
      <c r="K137" s="485" t="s">
        <v>304</v>
      </c>
      <c r="L137" s="486"/>
      <c r="M137" s="486"/>
      <c r="N137" s="486"/>
      <c r="O137" s="486"/>
      <c r="P137" s="486"/>
      <c r="Q137" s="487"/>
      <c r="R137" s="488" t="s">
        <v>331</v>
      </c>
      <c r="S137" s="488"/>
      <c r="T137" s="417">
        <v>20</v>
      </c>
      <c r="U137" s="418"/>
      <c r="V137" s="560" t="s">
        <v>486</v>
      </c>
      <c r="W137" s="561"/>
      <c r="X137" s="398">
        <v>0.45833333333333331</v>
      </c>
      <c r="Y137" s="398"/>
      <c r="Z137" s="398">
        <v>0.5</v>
      </c>
      <c r="AA137" s="401"/>
      <c r="AB137" s="410">
        <v>3.09</v>
      </c>
      <c r="AC137" s="411"/>
      <c r="AI137" s="74"/>
      <c r="AJ137" s="74"/>
      <c r="AK137" s="243"/>
      <c r="AN137" s="244"/>
      <c r="AO137" s="244"/>
      <c r="AP137" s="245"/>
      <c r="AS137" s="379" t="s">
        <v>523</v>
      </c>
      <c r="AT137" s="380" t="s">
        <v>524</v>
      </c>
      <c r="AU137" s="381" t="s">
        <v>525</v>
      </c>
      <c r="AV137" s="389"/>
      <c r="AW137" s="382" t="s">
        <v>532</v>
      </c>
      <c r="AY137" s="358">
        <v>59</v>
      </c>
      <c r="AZ137" s="204" t="s">
        <v>529</v>
      </c>
      <c r="BA137" s="204"/>
      <c r="BB137" s="360"/>
      <c r="BK137" s="100"/>
      <c r="BL137" s="100"/>
      <c r="BM137" s="100"/>
      <c r="BN137" s="100"/>
      <c r="CE137" s="74"/>
      <c r="CG137" s="74"/>
      <c r="DG137" s="227"/>
    </row>
    <row r="138" spans="1:111" s="47" customFormat="1" ht="35.25" customHeight="1">
      <c r="A138" s="57"/>
      <c r="B138" s="246">
        <v>1</v>
      </c>
      <c r="C138" s="404"/>
      <c r="D138" s="405"/>
      <c r="E138" s="405"/>
      <c r="F138" s="405"/>
      <c r="G138" s="405"/>
      <c r="H138" s="405"/>
      <c r="I138" s="467"/>
      <c r="J138" s="468"/>
      <c r="K138" s="404"/>
      <c r="L138" s="405"/>
      <c r="M138" s="405"/>
      <c r="N138" s="405"/>
      <c r="O138" s="405"/>
      <c r="P138" s="405"/>
      <c r="Q138" s="469"/>
      <c r="R138" s="416" t="str">
        <f>IFERROR(IF(C138="","",'プルダウン（非表示予定）'!$B$61),"")</f>
        <v/>
      </c>
      <c r="S138" s="416"/>
      <c r="T138" s="416" t="str">
        <f>IFERROR(IF(C138="","",INDEX('プルダウン（非表示予定）'!$C$62:$C$86,AJ138)),"")</f>
        <v/>
      </c>
      <c r="U138" s="416"/>
      <c r="V138" s="412" t="str">
        <f>IFERROR(INDEX('プルダウン（非表示予定）'!$J$50:$J$58,AK138),"")</f>
        <v/>
      </c>
      <c r="W138" s="413"/>
      <c r="X138" s="393"/>
      <c r="Y138" s="393"/>
      <c r="Z138" s="393"/>
      <c r="AA138" s="394"/>
      <c r="AB138" s="402"/>
      <c r="AC138" s="403"/>
      <c r="AI138" s="247"/>
      <c r="AJ138" s="211" t="e">
        <f>MATCH(R138,'プルダウン（非表示予定）'!$B$62:$B$86,0)</f>
        <v>#N/A</v>
      </c>
      <c r="AK138" s="227" t="e">
        <f>INDEX('プルダウン（非表示予定）'!$E$62:$E$86,AJ138)</f>
        <v>#N/A</v>
      </c>
      <c r="AL138" s="47" t="e">
        <f>MATCH(V138,'プルダウン（非表示予定）'!$J$50:$J$58,0)</f>
        <v>#N/A</v>
      </c>
      <c r="AN138" s="227"/>
      <c r="AO138" s="227" t="e">
        <f>INDEX('プルダウン（非表示予定）'!$B$50:$B$58,AL138)</f>
        <v>#N/A</v>
      </c>
      <c r="AP138" s="227" t="e">
        <f>INDEX('プルダウン（非表示予定）'!$C$50:$C$58,AL138)</f>
        <v>#N/A</v>
      </c>
      <c r="AQ138" s="47" t="e">
        <f>INDEX('プルダウン（非表示予定）'!$D$62:$D$86,AJ138)</f>
        <v>#N/A</v>
      </c>
      <c r="AS138" s="383" t="str">
        <f>IF(C138="","",$CE$10)</f>
        <v/>
      </c>
      <c r="AT138" s="384" t="str">
        <f>IF(C138="","",$CE$11)</f>
        <v/>
      </c>
      <c r="AU138" s="384" t="str">
        <f>IF(C138="","",$CE$12)</f>
        <v/>
      </c>
      <c r="AV138" s="383" t="str">
        <f>IF(C138="","",INDEX('プルダウン（非表示予定）'!$G$62:$G$85,AJ138))</f>
        <v/>
      </c>
      <c r="AW138" s="383" t="str">
        <f>IF(C138="","",IF(OR($BK$106=TRUE,$BK$107=TRUE),$AY$135,IF(OR(AJ138=22,AJ138=23),$AY$137,IF($BK$89=TRUE,$AY$138,IF($BK$90=TRUE,$AY$139,$AY$136)))))</f>
        <v/>
      </c>
      <c r="AY138" s="359">
        <v>60</v>
      </c>
      <c r="AZ138" s="47" t="s">
        <v>530</v>
      </c>
      <c r="BB138" s="361"/>
      <c r="BK138" s="100"/>
      <c r="BL138" s="100"/>
      <c r="BM138" s="100"/>
      <c r="BN138" s="100"/>
      <c r="CE138" s="74"/>
      <c r="CG138" s="74"/>
      <c r="DG138" s="227"/>
    </row>
    <row r="139" spans="1:111" s="47" customFormat="1" ht="35.25" customHeight="1">
      <c r="A139" s="57"/>
      <c r="B139" s="246">
        <v>2</v>
      </c>
      <c r="C139" s="404"/>
      <c r="D139" s="405"/>
      <c r="E139" s="405"/>
      <c r="F139" s="405"/>
      <c r="G139" s="405"/>
      <c r="H139" s="405"/>
      <c r="I139" s="467"/>
      <c r="J139" s="468"/>
      <c r="K139" s="404"/>
      <c r="L139" s="405"/>
      <c r="M139" s="405"/>
      <c r="N139" s="405"/>
      <c r="O139" s="405"/>
      <c r="P139" s="405"/>
      <c r="Q139" s="469"/>
      <c r="R139" s="416" t="str">
        <f>IFERROR(IF(C139="","",'プルダウン（非表示予定）'!$B$61),"")</f>
        <v/>
      </c>
      <c r="S139" s="416"/>
      <c r="T139" s="416" t="str">
        <f>IFERROR(IF(C139="","",INDEX('プルダウン（非表示予定）'!$C$62:$C$86,AJ139)),"")</f>
        <v/>
      </c>
      <c r="U139" s="416"/>
      <c r="V139" s="412" t="str">
        <f>IFERROR(INDEX('プルダウン（非表示予定）'!$J$50:$J$58,AK139),"")</f>
        <v/>
      </c>
      <c r="W139" s="413"/>
      <c r="X139" s="393"/>
      <c r="Y139" s="393"/>
      <c r="Z139" s="393"/>
      <c r="AA139" s="394"/>
      <c r="AB139" s="402"/>
      <c r="AC139" s="403"/>
      <c r="AI139" s="247"/>
      <c r="AJ139" s="211" t="e">
        <f>MATCH(R139,'プルダウン（非表示予定）'!$B$62:$B$86,0)</f>
        <v>#N/A</v>
      </c>
      <c r="AK139" s="227" t="e">
        <f>INDEX('プルダウン（非表示予定）'!$E$62:$E$86,AJ139)</f>
        <v>#N/A</v>
      </c>
      <c r="AL139" s="47" t="e">
        <f>MATCH(V139,'プルダウン（非表示予定）'!$J$50:$J$58,0)</f>
        <v>#N/A</v>
      </c>
      <c r="AN139" s="248"/>
      <c r="AO139" s="227" t="e">
        <f>INDEX('プルダウン（非表示予定）'!$B$50:$B$58,AL139)</f>
        <v>#N/A</v>
      </c>
      <c r="AP139" s="227" t="e">
        <f>INDEX('プルダウン（非表示予定）'!$C$50:$C$58,AL139)</f>
        <v>#N/A</v>
      </c>
      <c r="AQ139" s="47" t="e">
        <f>INDEX('プルダウン（非表示予定）'!$D$62:$D$86,AJ139)</f>
        <v>#N/A</v>
      </c>
      <c r="AS139" s="383" t="str">
        <f t="shared" ref="AS139:AS202" si="0">IF(C139="","",$CE$10)</f>
        <v/>
      </c>
      <c r="AT139" s="384" t="str">
        <f t="shared" ref="AT139:AT202" si="1">IF(C139="","",$CE$11)</f>
        <v/>
      </c>
      <c r="AU139" s="384" t="str">
        <f t="shared" ref="AU139:AU202" si="2">IF(C139="","",$CE$12)</f>
        <v/>
      </c>
      <c r="AV139" s="383" t="str">
        <f>IF(C139="","",INDEX('プルダウン（非表示予定）'!$G$62:$G$85,AJ139))</f>
        <v/>
      </c>
      <c r="AW139" s="383" t="str">
        <f t="shared" ref="AW139:AW202" si="3">IF(C139="","",IF(OR($BK$106=TRUE,$BK$107=TRUE),$AY$135,IF(OR(AJ139=22,AJ139=23),$AY$137,IF($BK$89=TRUE,$AY$138,IF($BK$90=TRUE,$AY$139,$AY$136)))))</f>
        <v/>
      </c>
      <c r="AY139" s="358">
        <v>61</v>
      </c>
      <c r="AZ139" s="204" t="s">
        <v>533</v>
      </c>
      <c r="BA139" s="204"/>
      <c r="BB139" s="360"/>
      <c r="BK139" s="100"/>
      <c r="BL139" s="100"/>
      <c r="BM139" s="100"/>
      <c r="BN139" s="100"/>
      <c r="CE139" s="74"/>
      <c r="CG139" s="74"/>
      <c r="DG139" s="227"/>
    </row>
    <row r="140" spans="1:111" s="47" customFormat="1" ht="35.25" customHeight="1">
      <c r="A140" s="57"/>
      <c r="B140" s="246">
        <v>3</v>
      </c>
      <c r="C140" s="404"/>
      <c r="D140" s="405"/>
      <c r="E140" s="405"/>
      <c r="F140" s="405"/>
      <c r="G140" s="405"/>
      <c r="H140" s="405"/>
      <c r="I140" s="467"/>
      <c r="J140" s="468"/>
      <c r="K140" s="404"/>
      <c r="L140" s="405"/>
      <c r="M140" s="405"/>
      <c r="N140" s="405"/>
      <c r="O140" s="405"/>
      <c r="P140" s="405"/>
      <c r="Q140" s="469"/>
      <c r="R140" s="416" t="str">
        <f>IFERROR(IF(C140="","",'プルダウン（非表示予定）'!$B$61),"")</f>
        <v/>
      </c>
      <c r="S140" s="416"/>
      <c r="T140" s="416" t="str">
        <f>IFERROR(IF(C140="","",INDEX('プルダウン（非表示予定）'!$C$62:$C$86,AJ140)),"")</f>
        <v/>
      </c>
      <c r="U140" s="416"/>
      <c r="V140" s="412" t="str">
        <f>IFERROR(INDEX('プルダウン（非表示予定）'!$J$50:$J$58,AK140),"")</f>
        <v/>
      </c>
      <c r="W140" s="413"/>
      <c r="X140" s="393"/>
      <c r="Y140" s="393"/>
      <c r="Z140" s="393"/>
      <c r="AA140" s="394"/>
      <c r="AB140" s="402"/>
      <c r="AC140" s="403"/>
      <c r="AI140" s="247"/>
      <c r="AJ140" s="211" t="e">
        <f>MATCH(R140,'プルダウン（非表示予定）'!$B$62:$B$86,0)</f>
        <v>#N/A</v>
      </c>
      <c r="AK140" s="227" t="e">
        <f>INDEX('プルダウン（非表示予定）'!$E$62:$E$86,AJ140)</f>
        <v>#N/A</v>
      </c>
      <c r="AL140" s="47" t="e">
        <f>MATCH(V140,'プルダウン（非表示予定）'!$J$50:$J$58,0)</f>
        <v>#N/A</v>
      </c>
      <c r="AN140" s="248"/>
      <c r="AO140" s="227" t="e">
        <f>INDEX('プルダウン（非表示予定）'!$B$50:$B$58,AL140)</f>
        <v>#N/A</v>
      </c>
      <c r="AP140" s="227" t="e">
        <f>INDEX('プルダウン（非表示予定）'!$C$50:$C$58,AL140)</f>
        <v>#N/A</v>
      </c>
      <c r="AQ140" s="47" t="e">
        <f>INDEX('プルダウン（非表示予定）'!$D$62:$D$86,AJ140)</f>
        <v>#N/A</v>
      </c>
      <c r="AS140" s="383" t="str">
        <f t="shared" si="0"/>
        <v/>
      </c>
      <c r="AT140" s="384" t="str">
        <f t="shared" si="1"/>
        <v/>
      </c>
      <c r="AU140" s="384" t="str">
        <f t="shared" si="2"/>
        <v/>
      </c>
      <c r="AV140" s="383" t="str">
        <f>IF(C140="","",INDEX('プルダウン（非表示予定）'!$G$62:$G$85,AJ140))</f>
        <v/>
      </c>
      <c r="AW140" s="383" t="str">
        <f t="shared" si="3"/>
        <v/>
      </c>
      <c r="BK140" s="100"/>
      <c r="BL140" s="100"/>
      <c r="BM140" s="100"/>
      <c r="BN140" s="100"/>
      <c r="CE140" s="74"/>
      <c r="CG140" s="74"/>
      <c r="DG140" s="227"/>
    </row>
    <row r="141" spans="1:111" s="47" customFormat="1" ht="35.25" customHeight="1">
      <c r="A141" s="57"/>
      <c r="B141" s="246">
        <v>4</v>
      </c>
      <c r="C141" s="404"/>
      <c r="D141" s="405"/>
      <c r="E141" s="405"/>
      <c r="F141" s="405"/>
      <c r="G141" s="405"/>
      <c r="H141" s="405"/>
      <c r="I141" s="467"/>
      <c r="J141" s="468"/>
      <c r="K141" s="404"/>
      <c r="L141" s="405"/>
      <c r="M141" s="405"/>
      <c r="N141" s="405"/>
      <c r="O141" s="405"/>
      <c r="P141" s="405"/>
      <c r="Q141" s="469"/>
      <c r="R141" s="416" t="str">
        <f>IFERROR(IF(C141="","",'プルダウン（非表示予定）'!$B$61),"")</f>
        <v/>
      </c>
      <c r="S141" s="416"/>
      <c r="T141" s="416" t="str">
        <f>IFERROR(IF(C141="","",INDEX('プルダウン（非表示予定）'!$C$62:$C$86,AJ141)),"")</f>
        <v/>
      </c>
      <c r="U141" s="416"/>
      <c r="V141" s="412" t="str">
        <f>IFERROR(INDEX('プルダウン（非表示予定）'!$J$50:$J$58,AK141),"")</f>
        <v/>
      </c>
      <c r="W141" s="413"/>
      <c r="X141" s="393"/>
      <c r="Y141" s="393"/>
      <c r="Z141" s="393"/>
      <c r="AA141" s="394"/>
      <c r="AB141" s="402"/>
      <c r="AC141" s="403"/>
      <c r="AI141" s="247"/>
      <c r="AJ141" s="211" t="e">
        <f>MATCH(R141,'プルダウン（非表示予定）'!$B$62:$B$86,0)</f>
        <v>#N/A</v>
      </c>
      <c r="AK141" s="227" t="e">
        <f>INDEX('プルダウン（非表示予定）'!$E$62:$E$86,AJ141)</f>
        <v>#N/A</v>
      </c>
      <c r="AL141" s="47" t="e">
        <f>MATCH(V141,'プルダウン（非表示予定）'!$J$50:$J$58,0)</f>
        <v>#N/A</v>
      </c>
      <c r="AN141" s="248"/>
      <c r="AO141" s="227" t="e">
        <f>INDEX('プルダウン（非表示予定）'!$B$50:$B$58,AL141)</f>
        <v>#N/A</v>
      </c>
      <c r="AP141" s="227" t="e">
        <f>INDEX('プルダウン（非表示予定）'!$C$50:$C$58,AL141)</f>
        <v>#N/A</v>
      </c>
      <c r="AQ141" s="47" t="e">
        <f>INDEX('プルダウン（非表示予定）'!$D$62:$D$86,AJ141)</f>
        <v>#N/A</v>
      </c>
      <c r="AS141" s="383" t="str">
        <f t="shared" si="0"/>
        <v/>
      </c>
      <c r="AT141" s="384" t="str">
        <f t="shared" si="1"/>
        <v/>
      </c>
      <c r="AU141" s="384" t="str">
        <f t="shared" si="2"/>
        <v/>
      </c>
      <c r="AV141" s="383" t="str">
        <f>IF(C141="","",INDEX('プルダウン（非表示予定）'!$G$62:$G$85,AJ141))</f>
        <v/>
      </c>
      <c r="AW141" s="383" t="str">
        <f t="shared" si="3"/>
        <v/>
      </c>
      <c r="BK141" s="100"/>
      <c r="BL141" s="100"/>
      <c r="BM141" s="100"/>
      <c r="BN141" s="100"/>
      <c r="CE141" s="74"/>
      <c r="CG141" s="74"/>
      <c r="DG141" s="227"/>
    </row>
    <row r="142" spans="1:111" s="47" customFormat="1" ht="35.25" customHeight="1">
      <c r="A142" s="57"/>
      <c r="B142" s="246">
        <v>5</v>
      </c>
      <c r="C142" s="404"/>
      <c r="D142" s="405"/>
      <c r="E142" s="405"/>
      <c r="F142" s="405"/>
      <c r="G142" s="405"/>
      <c r="H142" s="405"/>
      <c r="I142" s="467"/>
      <c r="J142" s="468"/>
      <c r="K142" s="404"/>
      <c r="L142" s="405"/>
      <c r="M142" s="405"/>
      <c r="N142" s="405"/>
      <c r="O142" s="405"/>
      <c r="P142" s="405"/>
      <c r="Q142" s="469"/>
      <c r="R142" s="416" t="str">
        <f>IFERROR(IF(C142="","",'プルダウン（非表示予定）'!$B$61),"")</f>
        <v/>
      </c>
      <c r="S142" s="416"/>
      <c r="T142" s="416" t="str">
        <f>IFERROR(IF(C142="","",INDEX('プルダウン（非表示予定）'!$C$62:$C$86,AJ142)),"")</f>
        <v/>
      </c>
      <c r="U142" s="416"/>
      <c r="V142" s="412" t="str">
        <f>IFERROR(INDEX('プルダウン（非表示予定）'!$J$50:$J$58,AK142),"")</f>
        <v/>
      </c>
      <c r="W142" s="413"/>
      <c r="X142" s="393"/>
      <c r="Y142" s="393"/>
      <c r="Z142" s="393"/>
      <c r="AA142" s="394"/>
      <c r="AB142" s="402"/>
      <c r="AC142" s="403"/>
      <c r="AI142" s="247"/>
      <c r="AJ142" s="211" t="e">
        <f>MATCH(R142,'プルダウン（非表示予定）'!$B$62:$B$86,0)</f>
        <v>#N/A</v>
      </c>
      <c r="AK142" s="227" t="e">
        <f>INDEX('プルダウン（非表示予定）'!$E$62:$E$86,AJ142)</f>
        <v>#N/A</v>
      </c>
      <c r="AL142" s="47" t="e">
        <f>MATCH(V142,'プルダウン（非表示予定）'!$J$50:$J$58,0)</f>
        <v>#N/A</v>
      </c>
      <c r="AN142" s="248"/>
      <c r="AO142" s="227" t="e">
        <f>INDEX('プルダウン（非表示予定）'!$B$50:$B$58,AL142)</f>
        <v>#N/A</v>
      </c>
      <c r="AP142" s="227" t="e">
        <f>INDEX('プルダウン（非表示予定）'!$C$50:$C$58,AL142)</f>
        <v>#N/A</v>
      </c>
      <c r="AQ142" s="47" t="e">
        <f>INDEX('プルダウン（非表示予定）'!$D$62:$D$86,AJ142)</f>
        <v>#N/A</v>
      </c>
      <c r="AS142" s="383" t="str">
        <f t="shared" si="0"/>
        <v/>
      </c>
      <c r="AT142" s="384" t="str">
        <f t="shared" si="1"/>
        <v/>
      </c>
      <c r="AU142" s="384" t="str">
        <f t="shared" si="2"/>
        <v/>
      </c>
      <c r="AV142" s="383" t="str">
        <f>IF(C142="","",INDEX('プルダウン（非表示予定）'!$G$62:$G$85,AJ142))</f>
        <v/>
      </c>
      <c r="AW142" s="383" t="str">
        <f t="shared" si="3"/>
        <v/>
      </c>
      <c r="BK142" s="100"/>
      <c r="BL142" s="100"/>
      <c r="BM142" s="100"/>
      <c r="BN142" s="100"/>
      <c r="CE142" s="74"/>
      <c r="CG142" s="74"/>
      <c r="DG142" s="227"/>
    </row>
    <row r="143" spans="1:111" s="47" customFormat="1" ht="35.25" customHeight="1">
      <c r="A143" s="57"/>
      <c r="B143" s="246">
        <v>6</v>
      </c>
      <c r="C143" s="404"/>
      <c r="D143" s="405"/>
      <c r="E143" s="405"/>
      <c r="F143" s="405"/>
      <c r="G143" s="405"/>
      <c r="H143" s="405"/>
      <c r="I143" s="467"/>
      <c r="J143" s="468"/>
      <c r="K143" s="404"/>
      <c r="L143" s="405"/>
      <c r="M143" s="405"/>
      <c r="N143" s="405"/>
      <c r="O143" s="405"/>
      <c r="P143" s="405"/>
      <c r="Q143" s="469"/>
      <c r="R143" s="416" t="str">
        <f>IFERROR(IF(C143="","",'プルダウン（非表示予定）'!$B$61),"")</f>
        <v/>
      </c>
      <c r="S143" s="416"/>
      <c r="T143" s="416" t="str">
        <f>IFERROR(IF(C143="","",INDEX('プルダウン（非表示予定）'!$C$62:$C$86,AJ143)),"")</f>
        <v/>
      </c>
      <c r="U143" s="416"/>
      <c r="V143" s="412" t="str">
        <f>IFERROR(INDEX('プルダウン（非表示予定）'!$J$50:$J$58,AK143),"")</f>
        <v/>
      </c>
      <c r="W143" s="413"/>
      <c r="X143" s="393"/>
      <c r="Y143" s="393"/>
      <c r="Z143" s="393"/>
      <c r="AA143" s="394"/>
      <c r="AB143" s="402"/>
      <c r="AC143" s="403"/>
      <c r="AI143" s="247"/>
      <c r="AJ143" s="211" t="e">
        <f>MATCH(R143,'プルダウン（非表示予定）'!$B$62:$B$86,0)</f>
        <v>#N/A</v>
      </c>
      <c r="AK143" s="227" t="e">
        <f>INDEX('プルダウン（非表示予定）'!$E$62:$E$86,AJ143)</f>
        <v>#N/A</v>
      </c>
      <c r="AL143" s="47" t="e">
        <f>MATCH(V143,'プルダウン（非表示予定）'!$J$50:$J$58,0)</f>
        <v>#N/A</v>
      </c>
      <c r="AN143" s="248"/>
      <c r="AO143" s="227" t="e">
        <f>INDEX('プルダウン（非表示予定）'!$B$50:$B$58,AL143)</f>
        <v>#N/A</v>
      </c>
      <c r="AP143" s="227" t="e">
        <f>INDEX('プルダウン（非表示予定）'!$C$50:$C$58,AL143)</f>
        <v>#N/A</v>
      </c>
      <c r="AQ143" s="47" t="e">
        <f>INDEX('プルダウン（非表示予定）'!$D$62:$D$86,AJ143)</f>
        <v>#N/A</v>
      </c>
      <c r="AS143" s="383" t="str">
        <f t="shared" si="0"/>
        <v/>
      </c>
      <c r="AT143" s="384" t="str">
        <f t="shared" si="1"/>
        <v/>
      </c>
      <c r="AU143" s="384" t="str">
        <f t="shared" si="2"/>
        <v/>
      </c>
      <c r="AV143" s="383" t="str">
        <f>IF(C143="","",INDEX('プルダウン（非表示予定）'!$G$62:$G$85,AJ143))</f>
        <v/>
      </c>
      <c r="AW143" s="383" t="str">
        <f t="shared" si="3"/>
        <v/>
      </c>
      <c r="BK143" s="100"/>
      <c r="BL143" s="100"/>
      <c r="BM143" s="100"/>
      <c r="BN143" s="100"/>
      <c r="CE143" s="74"/>
      <c r="CG143" s="74"/>
      <c r="DG143" s="227"/>
    </row>
    <row r="144" spans="1:111" s="47" customFormat="1" ht="35.25" customHeight="1">
      <c r="A144" s="57"/>
      <c r="B144" s="246">
        <v>7</v>
      </c>
      <c r="C144" s="404"/>
      <c r="D144" s="405"/>
      <c r="E144" s="405"/>
      <c r="F144" s="405"/>
      <c r="G144" s="405"/>
      <c r="H144" s="405"/>
      <c r="I144" s="467"/>
      <c r="J144" s="468"/>
      <c r="K144" s="404"/>
      <c r="L144" s="405"/>
      <c r="M144" s="405"/>
      <c r="N144" s="405"/>
      <c r="O144" s="405"/>
      <c r="P144" s="405"/>
      <c r="Q144" s="469"/>
      <c r="R144" s="416" t="str">
        <f>IFERROR(IF(C144="","",'プルダウン（非表示予定）'!$B$61),"")</f>
        <v/>
      </c>
      <c r="S144" s="416"/>
      <c r="T144" s="416" t="str">
        <f>IFERROR(IF(C144="","",INDEX('プルダウン（非表示予定）'!$C$62:$C$86,AJ144)),"")</f>
        <v/>
      </c>
      <c r="U144" s="416"/>
      <c r="V144" s="412" t="str">
        <f>IFERROR(INDEX('プルダウン（非表示予定）'!$J$50:$J$58,AK144),"")</f>
        <v/>
      </c>
      <c r="W144" s="413"/>
      <c r="X144" s="393"/>
      <c r="Y144" s="393"/>
      <c r="Z144" s="393"/>
      <c r="AA144" s="394"/>
      <c r="AB144" s="402"/>
      <c r="AC144" s="403"/>
      <c r="AI144" s="247"/>
      <c r="AJ144" s="211" t="e">
        <f>MATCH(R144,'プルダウン（非表示予定）'!$B$62:$B$86,0)</f>
        <v>#N/A</v>
      </c>
      <c r="AK144" s="227" t="e">
        <f>INDEX('プルダウン（非表示予定）'!$E$62:$E$86,AJ144)</f>
        <v>#N/A</v>
      </c>
      <c r="AL144" s="47" t="e">
        <f>MATCH(V144,'プルダウン（非表示予定）'!$J$50:$J$58,0)</f>
        <v>#N/A</v>
      </c>
      <c r="AN144" s="248"/>
      <c r="AO144" s="227" t="e">
        <f>INDEX('プルダウン（非表示予定）'!$B$50:$B$58,AL144)</f>
        <v>#N/A</v>
      </c>
      <c r="AP144" s="227" t="e">
        <f>INDEX('プルダウン（非表示予定）'!$C$50:$C$58,AL144)</f>
        <v>#N/A</v>
      </c>
      <c r="AQ144" s="47" t="e">
        <f>INDEX('プルダウン（非表示予定）'!$D$62:$D$86,AJ144)</f>
        <v>#N/A</v>
      </c>
      <c r="AS144" s="383" t="str">
        <f t="shared" si="0"/>
        <v/>
      </c>
      <c r="AT144" s="384" t="str">
        <f t="shared" si="1"/>
        <v/>
      </c>
      <c r="AU144" s="384" t="str">
        <f t="shared" si="2"/>
        <v/>
      </c>
      <c r="AV144" s="383" t="str">
        <f>IF(C144="","",INDEX('プルダウン（非表示予定）'!$G$62:$G$85,AJ144))</f>
        <v/>
      </c>
      <c r="AW144" s="383" t="str">
        <f t="shared" si="3"/>
        <v/>
      </c>
      <c r="BK144" s="100"/>
      <c r="BL144" s="100"/>
      <c r="BM144" s="100"/>
      <c r="BN144" s="100"/>
      <c r="CE144" s="74"/>
      <c r="CG144" s="74"/>
      <c r="DG144" s="227"/>
    </row>
    <row r="145" spans="1:111" s="47" customFormat="1" ht="35.25" customHeight="1">
      <c r="A145" s="57"/>
      <c r="B145" s="246">
        <v>8</v>
      </c>
      <c r="C145" s="404"/>
      <c r="D145" s="405"/>
      <c r="E145" s="405"/>
      <c r="F145" s="405"/>
      <c r="G145" s="405"/>
      <c r="H145" s="405"/>
      <c r="I145" s="467"/>
      <c r="J145" s="468"/>
      <c r="K145" s="404"/>
      <c r="L145" s="405"/>
      <c r="M145" s="405"/>
      <c r="N145" s="405"/>
      <c r="O145" s="405"/>
      <c r="P145" s="405"/>
      <c r="Q145" s="469"/>
      <c r="R145" s="416" t="str">
        <f>IFERROR(IF(C145="","",'プルダウン（非表示予定）'!$B$61),"")</f>
        <v/>
      </c>
      <c r="S145" s="416"/>
      <c r="T145" s="416" t="str">
        <f>IFERROR(IF(C145="","",INDEX('プルダウン（非表示予定）'!$C$62:$C$86,AJ145)),"")</f>
        <v/>
      </c>
      <c r="U145" s="416"/>
      <c r="V145" s="412" t="str">
        <f>IFERROR(INDEX('プルダウン（非表示予定）'!$J$50:$J$58,AK145),"")</f>
        <v/>
      </c>
      <c r="W145" s="413"/>
      <c r="X145" s="393"/>
      <c r="Y145" s="393"/>
      <c r="Z145" s="393"/>
      <c r="AA145" s="394"/>
      <c r="AB145" s="402"/>
      <c r="AC145" s="403"/>
      <c r="AI145" s="247"/>
      <c r="AJ145" s="211" t="e">
        <f>MATCH(R145,'プルダウン（非表示予定）'!$B$62:$B$86,0)</f>
        <v>#N/A</v>
      </c>
      <c r="AK145" s="227" t="e">
        <f>INDEX('プルダウン（非表示予定）'!$E$62:$E$86,AJ145)</f>
        <v>#N/A</v>
      </c>
      <c r="AL145" s="47" t="e">
        <f>MATCH(V145,'プルダウン（非表示予定）'!$J$50:$J$58,0)</f>
        <v>#N/A</v>
      </c>
      <c r="AN145" s="248"/>
      <c r="AO145" s="227" t="e">
        <f>INDEX('プルダウン（非表示予定）'!$B$50:$B$58,AL145)</f>
        <v>#N/A</v>
      </c>
      <c r="AP145" s="227" t="e">
        <f>INDEX('プルダウン（非表示予定）'!$C$50:$C$58,AL145)</f>
        <v>#N/A</v>
      </c>
      <c r="AQ145" s="47" t="e">
        <f>INDEX('プルダウン（非表示予定）'!$D$62:$D$86,AJ145)</f>
        <v>#N/A</v>
      </c>
      <c r="AS145" s="383" t="str">
        <f t="shared" si="0"/>
        <v/>
      </c>
      <c r="AT145" s="384" t="str">
        <f t="shared" si="1"/>
        <v/>
      </c>
      <c r="AU145" s="384" t="str">
        <f t="shared" si="2"/>
        <v/>
      </c>
      <c r="AV145" s="383" t="str">
        <f>IF(C145="","",INDEX('プルダウン（非表示予定）'!$G$62:$G$85,AJ145))</f>
        <v/>
      </c>
      <c r="AW145" s="383" t="str">
        <f t="shared" si="3"/>
        <v/>
      </c>
      <c r="BK145" s="100"/>
      <c r="BL145" s="100"/>
      <c r="BM145" s="100"/>
      <c r="BN145" s="100"/>
      <c r="CE145" s="74"/>
      <c r="CG145" s="74"/>
      <c r="DG145" s="227"/>
    </row>
    <row r="146" spans="1:111" s="47" customFormat="1" ht="35.25" customHeight="1">
      <c r="A146" s="57"/>
      <c r="B146" s="246">
        <v>9</v>
      </c>
      <c r="C146" s="404"/>
      <c r="D146" s="405"/>
      <c r="E146" s="405"/>
      <c r="F146" s="405"/>
      <c r="G146" s="405"/>
      <c r="H146" s="405"/>
      <c r="I146" s="467"/>
      <c r="J146" s="468"/>
      <c r="K146" s="404"/>
      <c r="L146" s="405"/>
      <c r="M146" s="405"/>
      <c r="N146" s="405"/>
      <c r="O146" s="405"/>
      <c r="P146" s="405"/>
      <c r="Q146" s="469"/>
      <c r="R146" s="416" t="str">
        <f>IFERROR(IF(C146="","",'プルダウン（非表示予定）'!$B$61),"")</f>
        <v/>
      </c>
      <c r="S146" s="416"/>
      <c r="T146" s="416" t="str">
        <f>IFERROR(IF(C146="","",INDEX('プルダウン（非表示予定）'!$C$62:$C$86,AJ146)),"")</f>
        <v/>
      </c>
      <c r="U146" s="416"/>
      <c r="V146" s="412" t="str">
        <f>IFERROR(INDEX('プルダウン（非表示予定）'!$J$50:$J$58,AK146),"")</f>
        <v/>
      </c>
      <c r="W146" s="413"/>
      <c r="X146" s="393"/>
      <c r="Y146" s="393"/>
      <c r="Z146" s="393"/>
      <c r="AA146" s="394"/>
      <c r="AB146" s="402"/>
      <c r="AC146" s="403"/>
      <c r="AI146" s="247"/>
      <c r="AJ146" s="211" t="e">
        <f>MATCH(R146,'プルダウン（非表示予定）'!$B$62:$B$86,0)</f>
        <v>#N/A</v>
      </c>
      <c r="AK146" s="227" t="e">
        <f>INDEX('プルダウン（非表示予定）'!$E$62:$E$86,AJ146)</f>
        <v>#N/A</v>
      </c>
      <c r="AL146" s="47" t="e">
        <f>MATCH(V146,'プルダウン（非表示予定）'!$J$50:$J$58,0)</f>
        <v>#N/A</v>
      </c>
      <c r="AN146" s="248"/>
      <c r="AO146" s="227" t="e">
        <f>INDEX('プルダウン（非表示予定）'!$B$50:$B$58,AL146)</f>
        <v>#N/A</v>
      </c>
      <c r="AP146" s="227" t="e">
        <f>INDEX('プルダウン（非表示予定）'!$C$50:$C$58,AL146)</f>
        <v>#N/A</v>
      </c>
      <c r="AQ146" s="47" t="e">
        <f>INDEX('プルダウン（非表示予定）'!$D$62:$D$86,AJ146)</f>
        <v>#N/A</v>
      </c>
      <c r="AS146" s="383" t="str">
        <f t="shared" si="0"/>
        <v/>
      </c>
      <c r="AT146" s="384" t="str">
        <f t="shared" si="1"/>
        <v/>
      </c>
      <c r="AU146" s="384" t="str">
        <f t="shared" si="2"/>
        <v/>
      </c>
      <c r="AV146" s="383" t="str">
        <f>IF(C146="","",INDEX('プルダウン（非表示予定）'!$G$62:$G$85,AJ146))</f>
        <v/>
      </c>
      <c r="AW146" s="383" t="str">
        <f t="shared" si="3"/>
        <v/>
      </c>
      <c r="BK146" s="100"/>
      <c r="BL146" s="100"/>
      <c r="BM146" s="100"/>
      <c r="BN146" s="100"/>
      <c r="CE146" s="74"/>
      <c r="CG146" s="74"/>
      <c r="DG146" s="227"/>
    </row>
    <row r="147" spans="1:111" s="47" customFormat="1" ht="35.25" customHeight="1">
      <c r="A147" s="57"/>
      <c r="B147" s="246">
        <v>10</v>
      </c>
      <c r="C147" s="404"/>
      <c r="D147" s="405"/>
      <c r="E147" s="405"/>
      <c r="F147" s="405"/>
      <c r="G147" s="405"/>
      <c r="H147" s="405"/>
      <c r="I147" s="467"/>
      <c r="J147" s="468"/>
      <c r="K147" s="404"/>
      <c r="L147" s="405"/>
      <c r="M147" s="405"/>
      <c r="N147" s="405"/>
      <c r="O147" s="405"/>
      <c r="P147" s="405"/>
      <c r="Q147" s="469"/>
      <c r="R147" s="416" t="str">
        <f>IFERROR(IF(C147="","",'プルダウン（非表示予定）'!$B$61),"")</f>
        <v/>
      </c>
      <c r="S147" s="416"/>
      <c r="T147" s="416" t="str">
        <f>IFERROR(IF(C147="","",INDEX('プルダウン（非表示予定）'!$C$62:$C$86,AJ147)),"")</f>
        <v/>
      </c>
      <c r="U147" s="416"/>
      <c r="V147" s="412" t="str">
        <f>IFERROR(INDEX('プルダウン（非表示予定）'!$J$50:$J$58,AK147),"")</f>
        <v/>
      </c>
      <c r="W147" s="413"/>
      <c r="X147" s="393"/>
      <c r="Y147" s="393"/>
      <c r="Z147" s="393"/>
      <c r="AA147" s="394"/>
      <c r="AB147" s="402"/>
      <c r="AC147" s="403"/>
      <c r="AI147" s="247"/>
      <c r="AJ147" s="211" t="e">
        <f>MATCH(R147,'プルダウン（非表示予定）'!$B$62:$B$86,0)</f>
        <v>#N/A</v>
      </c>
      <c r="AK147" s="227" t="e">
        <f>INDEX('プルダウン（非表示予定）'!$E$62:$E$86,AJ147)</f>
        <v>#N/A</v>
      </c>
      <c r="AL147" s="47" t="e">
        <f>MATCH(V147,'プルダウン（非表示予定）'!$J$50:$J$58,0)</f>
        <v>#N/A</v>
      </c>
      <c r="AN147" s="248"/>
      <c r="AO147" s="227" t="e">
        <f>INDEX('プルダウン（非表示予定）'!$B$50:$B$58,AL147)</f>
        <v>#N/A</v>
      </c>
      <c r="AP147" s="227" t="e">
        <f>INDEX('プルダウン（非表示予定）'!$C$50:$C$58,AL147)</f>
        <v>#N/A</v>
      </c>
      <c r="AQ147" s="47" t="e">
        <f>INDEX('プルダウン（非表示予定）'!$D$62:$D$86,AJ147)</f>
        <v>#N/A</v>
      </c>
      <c r="AS147" s="383" t="str">
        <f t="shared" si="0"/>
        <v/>
      </c>
      <c r="AT147" s="384" t="str">
        <f t="shared" si="1"/>
        <v/>
      </c>
      <c r="AU147" s="384" t="str">
        <f t="shared" si="2"/>
        <v/>
      </c>
      <c r="AV147" s="383" t="str">
        <f>IF(C147="","",INDEX('プルダウン（非表示予定）'!$G$62:$G$85,AJ147))</f>
        <v/>
      </c>
      <c r="AW147" s="383" t="str">
        <f t="shared" si="3"/>
        <v/>
      </c>
      <c r="BK147" s="100"/>
      <c r="BL147" s="100"/>
      <c r="BM147" s="100"/>
      <c r="BN147" s="100"/>
      <c r="CE147" s="74"/>
      <c r="CG147" s="74"/>
      <c r="DG147" s="227"/>
    </row>
    <row r="148" spans="1:111" s="47" customFormat="1" ht="35.25" customHeight="1">
      <c r="A148" s="57"/>
      <c r="B148" s="246">
        <v>11</v>
      </c>
      <c r="C148" s="404"/>
      <c r="D148" s="405"/>
      <c r="E148" s="405"/>
      <c r="F148" s="405"/>
      <c r="G148" s="405"/>
      <c r="H148" s="405"/>
      <c r="I148" s="467"/>
      <c r="J148" s="468"/>
      <c r="K148" s="404"/>
      <c r="L148" s="405"/>
      <c r="M148" s="405"/>
      <c r="N148" s="405"/>
      <c r="O148" s="405"/>
      <c r="P148" s="405"/>
      <c r="Q148" s="469"/>
      <c r="R148" s="416" t="str">
        <f>IFERROR(IF(C148="","",'プルダウン（非表示予定）'!$B$61),"")</f>
        <v/>
      </c>
      <c r="S148" s="416"/>
      <c r="T148" s="416" t="str">
        <f>IFERROR(IF(C148="","",INDEX('プルダウン（非表示予定）'!$C$62:$C$86,AJ148)),"")</f>
        <v/>
      </c>
      <c r="U148" s="416"/>
      <c r="V148" s="412" t="str">
        <f>IFERROR(INDEX('プルダウン（非表示予定）'!$J$50:$J$58,AK148),"")</f>
        <v/>
      </c>
      <c r="W148" s="413"/>
      <c r="X148" s="393"/>
      <c r="Y148" s="393"/>
      <c r="Z148" s="393"/>
      <c r="AA148" s="394"/>
      <c r="AB148" s="402"/>
      <c r="AC148" s="403"/>
      <c r="AI148" s="247"/>
      <c r="AJ148" s="211" t="e">
        <f>MATCH(R148,'プルダウン（非表示予定）'!$B$62:$B$86,0)</f>
        <v>#N/A</v>
      </c>
      <c r="AK148" s="227" t="e">
        <f>INDEX('プルダウン（非表示予定）'!$E$62:$E$86,AJ148)</f>
        <v>#N/A</v>
      </c>
      <c r="AL148" s="47" t="e">
        <f>MATCH(V148,'プルダウン（非表示予定）'!$J$50:$J$58,0)</f>
        <v>#N/A</v>
      </c>
      <c r="AN148" s="248"/>
      <c r="AO148" s="227" t="e">
        <f>INDEX('プルダウン（非表示予定）'!$B$50:$B$58,AL148)</f>
        <v>#N/A</v>
      </c>
      <c r="AP148" s="227" t="e">
        <f>INDEX('プルダウン（非表示予定）'!$C$50:$C$58,AL148)</f>
        <v>#N/A</v>
      </c>
      <c r="AQ148" s="47" t="e">
        <f>INDEX('プルダウン（非表示予定）'!$D$62:$D$86,AJ148)</f>
        <v>#N/A</v>
      </c>
      <c r="AS148" s="383" t="str">
        <f t="shared" si="0"/>
        <v/>
      </c>
      <c r="AT148" s="384" t="str">
        <f t="shared" si="1"/>
        <v/>
      </c>
      <c r="AU148" s="384" t="str">
        <f t="shared" si="2"/>
        <v/>
      </c>
      <c r="AV148" s="383" t="str">
        <f>IF(C148="","",INDEX('プルダウン（非表示予定）'!$G$62:$G$85,AJ148))</f>
        <v/>
      </c>
      <c r="AW148" s="383" t="str">
        <f t="shared" si="3"/>
        <v/>
      </c>
      <c r="BK148" s="100"/>
      <c r="BL148" s="100"/>
      <c r="BM148" s="100"/>
      <c r="BN148" s="100"/>
      <c r="CE148" s="74"/>
      <c r="CG148" s="74"/>
      <c r="DG148" s="227"/>
    </row>
    <row r="149" spans="1:111" s="47" customFormat="1" ht="35.25" customHeight="1">
      <c r="A149" s="57"/>
      <c r="B149" s="246">
        <v>12</v>
      </c>
      <c r="C149" s="404"/>
      <c r="D149" s="405"/>
      <c r="E149" s="405"/>
      <c r="F149" s="405"/>
      <c r="G149" s="405"/>
      <c r="H149" s="405"/>
      <c r="I149" s="467"/>
      <c r="J149" s="468"/>
      <c r="K149" s="404"/>
      <c r="L149" s="405"/>
      <c r="M149" s="405"/>
      <c r="N149" s="405"/>
      <c r="O149" s="405"/>
      <c r="P149" s="405"/>
      <c r="Q149" s="469"/>
      <c r="R149" s="416" t="str">
        <f>IFERROR(IF(C149="","",'プルダウン（非表示予定）'!$B$61),"")</f>
        <v/>
      </c>
      <c r="S149" s="416"/>
      <c r="T149" s="416" t="str">
        <f>IFERROR(IF(C149="","",INDEX('プルダウン（非表示予定）'!$C$62:$C$86,AJ149)),"")</f>
        <v/>
      </c>
      <c r="U149" s="416"/>
      <c r="V149" s="412" t="str">
        <f>IFERROR(INDEX('プルダウン（非表示予定）'!$J$50:$J$58,AK149),"")</f>
        <v/>
      </c>
      <c r="W149" s="413"/>
      <c r="X149" s="393"/>
      <c r="Y149" s="393"/>
      <c r="Z149" s="393"/>
      <c r="AA149" s="394"/>
      <c r="AB149" s="402"/>
      <c r="AC149" s="403"/>
      <c r="AI149" s="247"/>
      <c r="AJ149" s="211" t="e">
        <f>MATCH(R149,'プルダウン（非表示予定）'!$B$62:$B$86,0)</f>
        <v>#N/A</v>
      </c>
      <c r="AK149" s="227" t="e">
        <f>INDEX('プルダウン（非表示予定）'!$E$62:$E$86,AJ149)</f>
        <v>#N/A</v>
      </c>
      <c r="AL149" s="47" t="e">
        <f>MATCH(V149,'プルダウン（非表示予定）'!$J$50:$J$58,0)</f>
        <v>#N/A</v>
      </c>
      <c r="AN149" s="248"/>
      <c r="AO149" s="227" t="e">
        <f>INDEX('プルダウン（非表示予定）'!$B$50:$B$58,AL149)</f>
        <v>#N/A</v>
      </c>
      <c r="AP149" s="227" t="e">
        <f>INDEX('プルダウン（非表示予定）'!$C$50:$C$58,AL149)</f>
        <v>#N/A</v>
      </c>
      <c r="AQ149" s="47" t="e">
        <f>INDEX('プルダウン（非表示予定）'!$D$62:$D$86,AJ149)</f>
        <v>#N/A</v>
      </c>
      <c r="AS149" s="383" t="str">
        <f t="shared" si="0"/>
        <v/>
      </c>
      <c r="AT149" s="384" t="str">
        <f t="shared" si="1"/>
        <v/>
      </c>
      <c r="AU149" s="384" t="str">
        <f t="shared" si="2"/>
        <v/>
      </c>
      <c r="AV149" s="383" t="str">
        <f>IF(C149="","",INDEX('プルダウン（非表示予定）'!$G$62:$G$85,AJ149))</f>
        <v/>
      </c>
      <c r="AW149" s="383" t="str">
        <f t="shared" si="3"/>
        <v/>
      </c>
      <c r="BK149" s="100"/>
      <c r="BL149" s="100"/>
      <c r="BM149" s="100"/>
      <c r="BN149" s="100"/>
      <c r="CE149" s="74"/>
      <c r="CG149" s="74"/>
      <c r="DG149" s="227"/>
    </row>
    <row r="150" spans="1:111" s="47" customFormat="1" ht="35.25" customHeight="1">
      <c r="A150" s="57"/>
      <c r="B150" s="246">
        <v>13</v>
      </c>
      <c r="C150" s="404"/>
      <c r="D150" s="405"/>
      <c r="E150" s="405"/>
      <c r="F150" s="405"/>
      <c r="G150" s="405"/>
      <c r="H150" s="405"/>
      <c r="I150" s="467"/>
      <c r="J150" s="468"/>
      <c r="K150" s="404"/>
      <c r="L150" s="405"/>
      <c r="M150" s="405"/>
      <c r="N150" s="405"/>
      <c r="O150" s="405"/>
      <c r="P150" s="405"/>
      <c r="Q150" s="469"/>
      <c r="R150" s="416" t="str">
        <f>IFERROR(IF(C150="","",'プルダウン（非表示予定）'!$B$61),"")</f>
        <v/>
      </c>
      <c r="S150" s="416"/>
      <c r="T150" s="416" t="str">
        <f>IFERROR(IF(C150="","",INDEX('プルダウン（非表示予定）'!$C$62:$C$86,AJ150)),"")</f>
        <v/>
      </c>
      <c r="U150" s="416"/>
      <c r="V150" s="412" t="str">
        <f>IFERROR(INDEX('プルダウン（非表示予定）'!$J$50:$J$58,AK150),"")</f>
        <v/>
      </c>
      <c r="W150" s="413"/>
      <c r="X150" s="393"/>
      <c r="Y150" s="393"/>
      <c r="Z150" s="393"/>
      <c r="AA150" s="394"/>
      <c r="AB150" s="402"/>
      <c r="AC150" s="403"/>
      <c r="AI150" s="247"/>
      <c r="AJ150" s="211" t="e">
        <f>MATCH(R150,'プルダウン（非表示予定）'!$B$62:$B$86,0)</f>
        <v>#N/A</v>
      </c>
      <c r="AK150" s="227" t="e">
        <f>INDEX('プルダウン（非表示予定）'!$E$62:$E$86,AJ150)</f>
        <v>#N/A</v>
      </c>
      <c r="AL150" s="47" t="e">
        <f>MATCH(V150,'プルダウン（非表示予定）'!$J$50:$J$58,0)</f>
        <v>#N/A</v>
      </c>
      <c r="AN150" s="248"/>
      <c r="AO150" s="227" t="e">
        <f>INDEX('プルダウン（非表示予定）'!$B$50:$B$58,AL150)</f>
        <v>#N/A</v>
      </c>
      <c r="AP150" s="227" t="e">
        <f>INDEX('プルダウン（非表示予定）'!$C$50:$C$58,AL150)</f>
        <v>#N/A</v>
      </c>
      <c r="AQ150" s="47" t="e">
        <f>INDEX('プルダウン（非表示予定）'!$D$62:$D$86,AJ150)</f>
        <v>#N/A</v>
      </c>
      <c r="AS150" s="383" t="str">
        <f t="shared" si="0"/>
        <v/>
      </c>
      <c r="AT150" s="384" t="str">
        <f t="shared" si="1"/>
        <v/>
      </c>
      <c r="AU150" s="384" t="str">
        <f t="shared" si="2"/>
        <v/>
      </c>
      <c r="AV150" s="383" t="str">
        <f>IF(C150="","",INDEX('プルダウン（非表示予定）'!$G$62:$G$85,AJ150))</f>
        <v/>
      </c>
      <c r="AW150" s="383" t="str">
        <f t="shared" si="3"/>
        <v/>
      </c>
      <c r="BK150" s="100"/>
      <c r="BL150" s="100"/>
      <c r="BM150" s="100"/>
      <c r="BN150" s="100"/>
      <c r="CE150" s="74"/>
      <c r="CG150" s="74"/>
      <c r="DG150" s="227"/>
    </row>
    <row r="151" spans="1:111" s="47" customFormat="1" ht="35.25" customHeight="1">
      <c r="A151" s="57"/>
      <c r="B151" s="246">
        <v>14</v>
      </c>
      <c r="C151" s="404"/>
      <c r="D151" s="405"/>
      <c r="E151" s="405"/>
      <c r="F151" s="405"/>
      <c r="G151" s="405"/>
      <c r="H151" s="405"/>
      <c r="I151" s="467"/>
      <c r="J151" s="468"/>
      <c r="K151" s="404"/>
      <c r="L151" s="405"/>
      <c r="M151" s="405"/>
      <c r="N151" s="405"/>
      <c r="O151" s="405"/>
      <c r="P151" s="405"/>
      <c r="Q151" s="469"/>
      <c r="R151" s="416" t="str">
        <f>IFERROR(IF(C151="","",'プルダウン（非表示予定）'!$B$61),"")</f>
        <v/>
      </c>
      <c r="S151" s="416"/>
      <c r="T151" s="416" t="str">
        <f>IFERROR(IF(C151="","",INDEX('プルダウン（非表示予定）'!$C$62:$C$86,AJ151)),"")</f>
        <v/>
      </c>
      <c r="U151" s="416"/>
      <c r="V151" s="412" t="str">
        <f>IFERROR(INDEX('プルダウン（非表示予定）'!$J$50:$J$58,AK151),"")</f>
        <v/>
      </c>
      <c r="W151" s="413"/>
      <c r="X151" s="393"/>
      <c r="Y151" s="393"/>
      <c r="Z151" s="393"/>
      <c r="AA151" s="394"/>
      <c r="AB151" s="402"/>
      <c r="AC151" s="403"/>
      <c r="AI151" s="247"/>
      <c r="AJ151" s="211" t="e">
        <f>MATCH(R151,'プルダウン（非表示予定）'!$B$62:$B$86,0)</f>
        <v>#N/A</v>
      </c>
      <c r="AK151" s="227" t="e">
        <f>INDEX('プルダウン（非表示予定）'!$E$62:$E$86,AJ151)</f>
        <v>#N/A</v>
      </c>
      <c r="AL151" s="47" t="e">
        <f>MATCH(V151,'プルダウン（非表示予定）'!$J$50:$J$58,0)</f>
        <v>#N/A</v>
      </c>
      <c r="AN151" s="248"/>
      <c r="AO151" s="227" t="e">
        <f>INDEX('プルダウン（非表示予定）'!$B$50:$B$58,AL151)</f>
        <v>#N/A</v>
      </c>
      <c r="AP151" s="227" t="e">
        <f>INDEX('プルダウン（非表示予定）'!$C$50:$C$58,AL151)</f>
        <v>#N/A</v>
      </c>
      <c r="AQ151" s="47" t="e">
        <f>INDEX('プルダウン（非表示予定）'!$D$62:$D$86,AJ151)</f>
        <v>#N/A</v>
      </c>
      <c r="AS151" s="383" t="str">
        <f t="shared" si="0"/>
        <v/>
      </c>
      <c r="AT151" s="384" t="str">
        <f t="shared" si="1"/>
        <v/>
      </c>
      <c r="AU151" s="384" t="str">
        <f t="shared" si="2"/>
        <v/>
      </c>
      <c r="AV151" s="383" t="str">
        <f>IF(C151="","",INDEX('プルダウン（非表示予定）'!$G$62:$G$85,AJ151))</f>
        <v/>
      </c>
      <c r="AW151" s="383" t="str">
        <f t="shared" si="3"/>
        <v/>
      </c>
      <c r="BK151" s="100"/>
      <c r="BL151" s="100"/>
      <c r="BM151" s="100"/>
      <c r="BN151" s="100"/>
      <c r="CE151" s="74"/>
      <c r="CG151" s="74"/>
      <c r="DG151" s="227"/>
    </row>
    <row r="152" spans="1:111" s="47" customFormat="1" ht="35.25" customHeight="1">
      <c r="A152" s="57"/>
      <c r="B152" s="246">
        <v>15</v>
      </c>
      <c r="C152" s="404"/>
      <c r="D152" s="405"/>
      <c r="E152" s="405"/>
      <c r="F152" s="405"/>
      <c r="G152" s="405"/>
      <c r="H152" s="405"/>
      <c r="I152" s="467"/>
      <c r="J152" s="468"/>
      <c r="K152" s="404"/>
      <c r="L152" s="405"/>
      <c r="M152" s="405"/>
      <c r="N152" s="405"/>
      <c r="O152" s="405"/>
      <c r="P152" s="405"/>
      <c r="Q152" s="469"/>
      <c r="R152" s="416" t="str">
        <f>IFERROR(IF(C152="","",'プルダウン（非表示予定）'!$B$61),"")</f>
        <v/>
      </c>
      <c r="S152" s="416"/>
      <c r="T152" s="416" t="str">
        <f>IFERROR(IF(C152="","",INDEX('プルダウン（非表示予定）'!$C$62:$C$86,AJ152)),"")</f>
        <v/>
      </c>
      <c r="U152" s="416"/>
      <c r="V152" s="412" t="str">
        <f>IFERROR(INDEX('プルダウン（非表示予定）'!$J$50:$J$58,AK152),"")</f>
        <v/>
      </c>
      <c r="W152" s="413"/>
      <c r="X152" s="393"/>
      <c r="Y152" s="393"/>
      <c r="Z152" s="393"/>
      <c r="AA152" s="394"/>
      <c r="AB152" s="402"/>
      <c r="AC152" s="403"/>
      <c r="AI152" s="247"/>
      <c r="AJ152" s="211" t="e">
        <f>MATCH(R152,'プルダウン（非表示予定）'!$B$62:$B$86,0)</f>
        <v>#N/A</v>
      </c>
      <c r="AK152" s="227" t="e">
        <f>INDEX('プルダウン（非表示予定）'!$E$62:$E$86,AJ152)</f>
        <v>#N/A</v>
      </c>
      <c r="AL152" s="47" t="e">
        <f>MATCH(V152,'プルダウン（非表示予定）'!$J$50:$J$58,0)</f>
        <v>#N/A</v>
      </c>
      <c r="AN152" s="248"/>
      <c r="AO152" s="227" t="e">
        <f>INDEX('プルダウン（非表示予定）'!$B$50:$B$58,AL152)</f>
        <v>#N/A</v>
      </c>
      <c r="AP152" s="227" t="e">
        <f>INDEX('プルダウン（非表示予定）'!$C$50:$C$58,AL152)</f>
        <v>#N/A</v>
      </c>
      <c r="AQ152" s="47" t="e">
        <f>INDEX('プルダウン（非表示予定）'!$D$62:$D$86,AJ152)</f>
        <v>#N/A</v>
      </c>
      <c r="AS152" s="383" t="str">
        <f t="shared" si="0"/>
        <v/>
      </c>
      <c r="AT152" s="384" t="str">
        <f t="shared" si="1"/>
        <v/>
      </c>
      <c r="AU152" s="384" t="str">
        <f t="shared" si="2"/>
        <v/>
      </c>
      <c r="AV152" s="383" t="str">
        <f>IF(C152="","",INDEX('プルダウン（非表示予定）'!$G$62:$G$85,AJ152))</f>
        <v/>
      </c>
      <c r="AW152" s="383" t="str">
        <f t="shared" si="3"/>
        <v/>
      </c>
      <c r="BK152" s="100"/>
      <c r="BL152" s="100"/>
      <c r="BM152" s="100"/>
      <c r="BN152" s="100"/>
      <c r="CE152" s="74"/>
      <c r="CG152" s="74"/>
      <c r="DG152" s="227"/>
    </row>
    <row r="153" spans="1:111" s="47" customFormat="1" ht="35.25" customHeight="1">
      <c r="A153" s="57"/>
      <c r="B153" s="246">
        <v>16</v>
      </c>
      <c r="C153" s="404"/>
      <c r="D153" s="405"/>
      <c r="E153" s="405"/>
      <c r="F153" s="405"/>
      <c r="G153" s="405"/>
      <c r="H153" s="405"/>
      <c r="I153" s="467"/>
      <c r="J153" s="468"/>
      <c r="K153" s="404"/>
      <c r="L153" s="405"/>
      <c r="M153" s="405"/>
      <c r="N153" s="405"/>
      <c r="O153" s="405"/>
      <c r="P153" s="405"/>
      <c r="Q153" s="469"/>
      <c r="R153" s="416" t="str">
        <f>IFERROR(IF(C153="","",'プルダウン（非表示予定）'!$B$61),"")</f>
        <v/>
      </c>
      <c r="S153" s="416"/>
      <c r="T153" s="416" t="str">
        <f>IFERROR(IF(C153="","",INDEX('プルダウン（非表示予定）'!$C$62:$C$86,AJ153)),"")</f>
        <v/>
      </c>
      <c r="U153" s="416"/>
      <c r="V153" s="412" t="str">
        <f>IFERROR(INDEX('プルダウン（非表示予定）'!$J$50:$J$58,AK153),"")</f>
        <v/>
      </c>
      <c r="W153" s="413"/>
      <c r="X153" s="393"/>
      <c r="Y153" s="393"/>
      <c r="Z153" s="393"/>
      <c r="AA153" s="394"/>
      <c r="AB153" s="402"/>
      <c r="AC153" s="403"/>
      <c r="AI153" s="247"/>
      <c r="AJ153" s="211" t="e">
        <f>MATCH(R153,'プルダウン（非表示予定）'!$B$62:$B$86,0)</f>
        <v>#N/A</v>
      </c>
      <c r="AK153" s="227" t="e">
        <f>INDEX('プルダウン（非表示予定）'!$E$62:$E$86,AJ153)</f>
        <v>#N/A</v>
      </c>
      <c r="AL153" s="47" t="e">
        <f>MATCH(V153,'プルダウン（非表示予定）'!$J$50:$J$58,0)</f>
        <v>#N/A</v>
      </c>
      <c r="AN153" s="248"/>
      <c r="AO153" s="227" t="e">
        <f>INDEX('プルダウン（非表示予定）'!$B$50:$B$58,AL153)</f>
        <v>#N/A</v>
      </c>
      <c r="AP153" s="227" t="e">
        <f>INDEX('プルダウン（非表示予定）'!$C$50:$C$58,AL153)</f>
        <v>#N/A</v>
      </c>
      <c r="AQ153" s="47" t="e">
        <f>INDEX('プルダウン（非表示予定）'!$D$62:$D$86,AJ153)</f>
        <v>#N/A</v>
      </c>
      <c r="AS153" s="383" t="str">
        <f t="shared" si="0"/>
        <v/>
      </c>
      <c r="AT153" s="384" t="str">
        <f t="shared" si="1"/>
        <v/>
      </c>
      <c r="AU153" s="384" t="str">
        <f t="shared" si="2"/>
        <v/>
      </c>
      <c r="AV153" s="383" t="str">
        <f>IF(C153="","",INDEX('プルダウン（非表示予定）'!$G$62:$G$85,AJ153))</f>
        <v/>
      </c>
      <c r="AW153" s="383" t="str">
        <f t="shared" si="3"/>
        <v/>
      </c>
      <c r="BK153" s="100"/>
      <c r="BL153" s="100"/>
      <c r="BM153" s="100"/>
      <c r="BN153" s="100"/>
      <c r="CE153" s="74"/>
      <c r="CG153" s="74"/>
      <c r="DG153" s="227"/>
    </row>
    <row r="154" spans="1:111" s="47" customFormat="1" ht="35.25" customHeight="1">
      <c r="A154" s="57"/>
      <c r="B154" s="246">
        <v>17</v>
      </c>
      <c r="C154" s="404"/>
      <c r="D154" s="405"/>
      <c r="E154" s="405"/>
      <c r="F154" s="405"/>
      <c r="G154" s="405"/>
      <c r="H154" s="405"/>
      <c r="I154" s="467"/>
      <c r="J154" s="468"/>
      <c r="K154" s="404"/>
      <c r="L154" s="405"/>
      <c r="M154" s="405"/>
      <c r="N154" s="405"/>
      <c r="O154" s="405"/>
      <c r="P154" s="405"/>
      <c r="Q154" s="469"/>
      <c r="R154" s="416" t="str">
        <f>IFERROR(IF(C154="","",'プルダウン（非表示予定）'!$B$61),"")</f>
        <v/>
      </c>
      <c r="S154" s="416"/>
      <c r="T154" s="416" t="str">
        <f>IFERROR(IF(C154="","",INDEX('プルダウン（非表示予定）'!$C$62:$C$86,AJ154)),"")</f>
        <v/>
      </c>
      <c r="U154" s="416"/>
      <c r="V154" s="412" t="str">
        <f>IFERROR(INDEX('プルダウン（非表示予定）'!$J$50:$J$58,AK154),"")</f>
        <v/>
      </c>
      <c r="W154" s="413"/>
      <c r="X154" s="393"/>
      <c r="Y154" s="393"/>
      <c r="Z154" s="393"/>
      <c r="AA154" s="394"/>
      <c r="AB154" s="402"/>
      <c r="AC154" s="403"/>
      <c r="AI154" s="247"/>
      <c r="AJ154" s="211" t="e">
        <f>MATCH(R154,'プルダウン（非表示予定）'!$B$62:$B$86,0)</f>
        <v>#N/A</v>
      </c>
      <c r="AK154" s="227" t="e">
        <f>INDEX('プルダウン（非表示予定）'!$E$62:$E$86,AJ154)</f>
        <v>#N/A</v>
      </c>
      <c r="AL154" s="47" t="e">
        <f>MATCH(V154,'プルダウン（非表示予定）'!$J$50:$J$58,0)</f>
        <v>#N/A</v>
      </c>
      <c r="AN154" s="248"/>
      <c r="AO154" s="227" t="e">
        <f>INDEX('プルダウン（非表示予定）'!$B$50:$B$58,AL154)</f>
        <v>#N/A</v>
      </c>
      <c r="AP154" s="227" t="e">
        <f>INDEX('プルダウン（非表示予定）'!$C$50:$C$58,AL154)</f>
        <v>#N/A</v>
      </c>
      <c r="AQ154" s="47" t="e">
        <f>INDEX('プルダウン（非表示予定）'!$D$62:$D$86,AJ154)</f>
        <v>#N/A</v>
      </c>
      <c r="AS154" s="383" t="str">
        <f t="shared" si="0"/>
        <v/>
      </c>
      <c r="AT154" s="384" t="str">
        <f t="shared" si="1"/>
        <v/>
      </c>
      <c r="AU154" s="384" t="str">
        <f t="shared" si="2"/>
        <v/>
      </c>
      <c r="AV154" s="383" t="str">
        <f>IF(C154="","",INDEX('プルダウン（非表示予定）'!$G$62:$G$85,AJ154))</f>
        <v/>
      </c>
      <c r="AW154" s="383" t="str">
        <f t="shared" si="3"/>
        <v/>
      </c>
      <c r="BK154" s="100"/>
      <c r="BL154" s="100"/>
      <c r="BM154" s="100"/>
      <c r="BN154" s="100"/>
      <c r="CE154" s="74"/>
      <c r="CG154" s="74"/>
      <c r="DG154" s="227"/>
    </row>
    <row r="155" spans="1:111" s="47" customFormat="1" ht="35.25" customHeight="1">
      <c r="A155" s="57"/>
      <c r="B155" s="246">
        <v>18</v>
      </c>
      <c r="C155" s="404"/>
      <c r="D155" s="405"/>
      <c r="E155" s="405"/>
      <c r="F155" s="405"/>
      <c r="G155" s="405"/>
      <c r="H155" s="405"/>
      <c r="I155" s="467"/>
      <c r="J155" s="468"/>
      <c r="K155" s="404"/>
      <c r="L155" s="405"/>
      <c r="M155" s="405"/>
      <c r="N155" s="405"/>
      <c r="O155" s="405"/>
      <c r="P155" s="405"/>
      <c r="Q155" s="469"/>
      <c r="R155" s="416" t="str">
        <f>IFERROR(IF(C155="","",'プルダウン（非表示予定）'!$B$61),"")</f>
        <v/>
      </c>
      <c r="S155" s="416"/>
      <c r="T155" s="416" t="str">
        <f>IFERROR(IF(C155="","",INDEX('プルダウン（非表示予定）'!$C$62:$C$86,AJ155)),"")</f>
        <v/>
      </c>
      <c r="U155" s="416"/>
      <c r="V155" s="412" t="str">
        <f>IFERROR(INDEX('プルダウン（非表示予定）'!$J$50:$J$58,AK155),"")</f>
        <v/>
      </c>
      <c r="W155" s="413"/>
      <c r="X155" s="393"/>
      <c r="Y155" s="393"/>
      <c r="Z155" s="393"/>
      <c r="AA155" s="394"/>
      <c r="AB155" s="402"/>
      <c r="AC155" s="403"/>
      <c r="AI155" s="247"/>
      <c r="AJ155" s="211" t="e">
        <f>MATCH(R155,'プルダウン（非表示予定）'!$B$62:$B$86,0)</f>
        <v>#N/A</v>
      </c>
      <c r="AK155" s="227" t="e">
        <f>INDEX('プルダウン（非表示予定）'!$E$62:$E$86,AJ155)</f>
        <v>#N/A</v>
      </c>
      <c r="AL155" s="47" t="e">
        <f>MATCH(V155,'プルダウン（非表示予定）'!$J$50:$J$58,0)</f>
        <v>#N/A</v>
      </c>
      <c r="AN155" s="248"/>
      <c r="AO155" s="227" t="e">
        <f>INDEX('プルダウン（非表示予定）'!$B$50:$B$58,AL155)</f>
        <v>#N/A</v>
      </c>
      <c r="AP155" s="227" t="e">
        <f>INDEX('プルダウン（非表示予定）'!$C$50:$C$58,AL155)</f>
        <v>#N/A</v>
      </c>
      <c r="AQ155" s="47" t="e">
        <f>INDEX('プルダウン（非表示予定）'!$D$62:$D$86,AJ155)</f>
        <v>#N/A</v>
      </c>
      <c r="AS155" s="383" t="str">
        <f t="shared" si="0"/>
        <v/>
      </c>
      <c r="AT155" s="384" t="str">
        <f t="shared" si="1"/>
        <v/>
      </c>
      <c r="AU155" s="384" t="str">
        <f t="shared" si="2"/>
        <v/>
      </c>
      <c r="AV155" s="383" t="str">
        <f>IF(C155="","",INDEX('プルダウン（非表示予定）'!$G$62:$G$85,AJ155))</f>
        <v/>
      </c>
      <c r="AW155" s="383" t="str">
        <f t="shared" si="3"/>
        <v/>
      </c>
      <c r="BK155" s="100"/>
      <c r="BL155" s="100"/>
      <c r="BM155" s="100"/>
      <c r="BN155" s="100"/>
      <c r="CE155" s="74"/>
      <c r="CG155" s="74"/>
      <c r="DG155" s="227"/>
    </row>
    <row r="156" spans="1:111" s="47" customFormat="1" ht="35.25" customHeight="1">
      <c r="A156" s="57"/>
      <c r="B156" s="246">
        <v>19</v>
      </c>
      <c r="C156" s="404"/>
      <c r="D156" s="405"/>
      <c r="E156" s="405"/>
      <c r="F156" s="405"/>
      <c r="G156" s="405"/>
      <c r="H156" s="405"/>
      <c r="I156" s="467"/>
      <c r="J156" s="468"/>
      <c r="K156" s="404"/>
      <c r="L156" s="405"/>
      <c r="M156" s="405"/>
      <c r="N156" s="405"/>
      <c r="O156" s="405"/>
      <c r="P156" s="405"/>
      <c r="Q156" s="469"/>
      <c r="R156" s="416" t="str">
        <f>IFERROR(IF(C156="","",'プルダウン（非表示予定）'!$B$61),"")</f>
        <v/>
      </c>
      <c r="S156" s="416"/>
      <c r="T156" s="416" t="str">
        <f>IFERROR(IF(C156="","",INDEX('プルダウン（非表示予定）'!$C$62:$C$86,AJ156)),"")</f>
        <v/>
      </c>
      <c r="U156" s="416"/>
      <c r="V156" s="412" t="str">
        <f>IFERROR(INDEX('プルダウン（非表示予定）'!$J$50:$J$58,AK156),"")</f>
        <v/>
      </c>
      <c r="W156" s="413"/>
      <c r="X156" s="393"/>
      <c r="Y156" s="393"/>
      <c r="Z156" s="393"/>
      <c r="AA156" s="394"/>
      <c r="AB156" s="402"/>
      <c r="AC156" s="403"/>
      <c r="AI156" s="247"/>
      <c r="AJ156" s="211" t="e">
        <f>MATCH(R156,'プルダウン（非表示予定）'!$B$62:$B$86,0)</f>
        <v>#N/A</v>
      </c>
      <c r="AK156" s="227" t="e">
        <f>INDEX('プルダウン（非表示予定）'!$E$62:$E$86,AJ156)</f>
        <v>#N/A</v>
      </c>
      <c r="AL156" s="47" t="e">
        <f>MATCH(V156,'プルダウン（非表示予定）'!$J$50:$J$58,0)</f>
        <v>#N/A</v>
      </c>
      <c r="AN156" s="248"/>
      <c r="AO156" s="227" t="e">
        <f>INDEX('プルダウン（非表示予定）'!$B$50:$B$58,AL156)</f>
        <v>#N/A</v>
      </c>
      <c r="AP156" s="227" t="e">
        <f>INDEX('プルダウン（非表示予定）'!$C$50:$C$58,AL156)</f>
        <v>#N/A</v>
      </c>
      <c r="AQ156" s="47" t="e">
        <f>INDEX('プルダウン（非表示予定）'!$D$62:$D$86,AJ156)</f>
        <v>#N/A</v>
      </c>
      <c r="AS156" s="383" t="str">
        <f t="shared" si="0"/>
        <v/>
      </c>
      <c r="AT156" s="384" t="str">
        <f t="shared" si="1"/>
        <v/>
      </c>
      <c r="AU156" s="384" t="str">
        <f t="shared" si="2"/>
        <v/>
      </c>
      <c r="AV156" s="383" t="str">
        <f>IF(C156="","",INDEX('プルダウン（非表示予定）'!$G$62:$G$85,AJ156))</f>
        <v/>
      </c>
      <c r="AW156" s="383" t="str">
        <f t="shared" si="3"/>
        <v/>
      </c>
      <c r="BK156" s="100"/>
      <c r="BL156" s="100"/>
      <c r="BM156" s="100"/>
      <c r="BN156" s="100"/>
      <c r="CE156" s="74"/>
      <c r="CG156" s="74"/>
      <c r="DG156" s="227"/>
    </row>
    <row r="157" spans="1:111" s="47" customFormat="1" ht="35.25" customHeight="1">
      <c r="A157" s="57"/>
      <c r="B157" s="246">
        <v>20</v>
      </c>
      <c r="C157" s="404"/>
      <c r="D157" s="405"/>
      <c r="E157" s="405"/>
      <c r="F157" s="405"/>
      <c r="G157" s="405"/>
      <c r="H157" s="405"/>
      <c r="I157" s="467"/>
      <c r="J157" s="468"/>
      <c r="K157" s="404"/>
      <c r="L157" s="405"/>
      <c r="M157" s="405"/>
      <c r="N157" s="405"/>
      <c r="O157" s="405"/>
      <c r="P157" s="405"/>
      <c r="Q157" s="469"/>
      <c r="R157" s="416" t="str">
        <f>IFERROR(IF(C157="","",'プルダウン（非表示予定）'!$B$61),"")</f>
        <v/>
      </c>
      <c r="S157" s="416"/>
      <c r="T157" s="416" t="str">
        <f>IFERROR(IF(C157="","",INDEX('プルダウン（非表示予定）'!$C$62:$C$86,AJ157)),"")</f>
        <v/>
      </c>
      <c r="U157" s="416"/>
      <c r="V157" s="412" t="str">
        <f>IFERROR(INDEX('プルダウン（非表示予定）'!$J$50:$J$58,AK157),"")</f>
        <v/>
      </c>
      <c r="W157" s="413"/>
      <c r="X157" s="393"/>
      <c r="Y157" s="393"/>
      <c r="Z157" s="393"/>
      <c r="AA157" s="394"/>
      <c r="AB157" s="402"/>
      <c r="AC157" s="403"/>
      <c r="AI157" s="247"/>
      <c r="AJ157" s="211" t="e">
        <f>MATCH(R157,'プルダウン（非表示予定）'!$B$62:$B$86,0)</f>
        <v>#N/A</v>
      </c>
      <c r="AK157" s="227" t="e">
        <f>INDEX('プルダウン（非表示予定）'!$E$62:$E$86,AJ157)</f>
        <v>#N/A</v>
      </c>
      <c r="AL157" s="47" t="e">
        <f>MATCH(V157,'プルダウン（非表示予定）'!$J$50:$J$58,0)</f>
        <v>#N/A</v>
      </c>
      <c r="AN157" s="248"/>
      <c r="AO157" s="227" t="e">
        <f>INDEX('プルダウン（非表示予定）'!$B$50:$B$58,AL157)</f>
        <v>#N/A</v>
      </c>
      <c r="AP157" s="227" t="e">
        <f>INDEX('プルダウン（非表示予定）'!$C$50:$C$58,AL157)</f>
        <v>#N/A</v>
      </c>
      <c r="AQ157" s="47" t="e">
        <f>INDEX('プルダウン（非表示予定）'!$D$62:$D$86,AJ157)</f>
        <v>#N/A</v>
      </c>
      <c r="AS157" s="383" t="str">
        <f t="shared" si="0"/>
        <v/>
      </c>
      <c r="AT157" s="384" t="str">
        <f t="shared" si="1"/>
        <v/>
      </c>
      <c r="AU157" s="384" t="str">
        <f t="shared" si="2"/>
        <v/>
      </c>
      <c r="AV157" s="383" t="str">
        <f>IF(C157="","",INDEX('プルダウン（非表示予定）'!$G$62:$G$85,AJ157))</f>
        <v/>
      </c>
      <c r="AW157" s="383" t="str">
        <f t="shared" si="3"/>
        <v/>
      </c>
      <c r="BK157" s="100"/>
      <c r="BL157" s="100"/>
      <c r="BM157" s="100"/>
      <c r="BN157" s="100"/>
      <c r="CE157" s="74"/>
      <c r="CG157" s="74"/>
      <c r="DG157" s="227"/>
    </row>
    <row r="158" spans="1:111" s="47" customFormat="1" ht="35.25" customHeight="1">
      <c r="A158" s="57"/>
      <c r="B158" s="246">
        <v>21</v>
      </c>
      <c r="C158" s="404"/>
      <c r="D158" s="405"/>
      <c r="E158" s="405"/>
      <c r="F158" s="405"/>
      <c r="G158" s="405"/>
      <c r="H158" s="405"/>
      <c r="I158" s="467"/>
      <c r="J158" s="468"/>
      <c r="K158" s="404"/>
      <c r="L158" s="405"/>
      <c r="M158" s="405"/>
      <c r="N158" s="405"/>
      <c r="O158" s="405"/>
      <c r="P158" s="405"/>
      <c r="Q158" s="469"/>
      <c r="R158" s="416" t="str">
        <f>IFERROR(IF(C158="","",'プルダウン（非表示予定）'!$B$61),"")</f>
        <v/>
      </c>
      <c r="S158" s="416"/>
      <c r="T158" s="416" t="str">
        <f>IFERROR(IF(C158="","",INDEX('プルダウン（非表示予定）'!$C$62:$C$86,AJ158)),"")</f>
        <v/>
      </c>
      <c r="U158" s="416"/>
      <c r="V158" s="412" t="str">
        <f>IFERROR(INDEX('プルダウン（非表示予定）'!$J$50:$J$58,AK158),"")</f>
        <v/>
      </c>
      <c r="W158" s="413"/>
      <c r="X158" s="393"/>
      <c r="Y158" s="393"/>
      <c r="Z158" s="393"/>
      <c r="AA158" s="394"/>
      <c r="AB158" s="402"/>
      <c r="AC158" s="403"/>
      <c r="AI158" s="247"/>
      <c r="AJ158" s="211" t="e">
        <f>MATCH(R158,'プルダウン（非表示予定）'!$B$62:$B$86,0)</f>
        <v>#N/A</v>
      </c>
      <c r="AK158" s="227" t="e">
        <f>INDEX('プルダウン（非表示予定）'!$E$62:$E$86,AJ158)</f>
        <v>#N/A</v>
      </c>
      <c r="AL158" s="47" t="e">
        <f>MATCH(V158,'プルダウン（非表示予定）'!$J$50:$J$58,0)</f>
        <v>#N/A</v>
      </c>
      <c r="AN158" s="248"/>
      <c r="AO158" s="227" t="e">
        <f>INDEX('プルダウン（非表示予定）'!$B$50:$B$58,AL158)</f>
        <v>#N/A</v>
      </c>
      <c r="AP158" s="227" t="e">
        <f>INDEX('プルダウン（非表示予定）'!$C$50:$C$58,AL158)</f>
        <v>#N/A</v>
      </c>
      <c r="AQ158" s="47" t="e">
        <f>INDEX('プルダウン（非表示予定）'!$D$62:$D$86,AJ158)</f>
        <v>#N/A</v>
      </c>
      <c r="AS158" s="383" t="str">
        <f t="shared" si="0"/>
        <v/>
      </c>
      <c r="AT158" s="384" t="str">
        <f t="shared" si="1"/>
        <v/>
      </c>
      <c r="AU158" s="384" t="str">
        <f t="shared" si="2"/>
        <v/>
      </c>
      <c r="AV158" s="383" t="str">
        <f>IF(C158="","",INDEX('プルダウン（非表示予定）'!$G$62:$G$85,AJ158))</f>
        <v/>
      </c>
      <c r="AW158" s="383" t="str">
        <f t="shared" si="3"/>
        <v/>
      </c>
      <c r="BK158" s="100"/>
      <c r="BL158" s="100"/>
      <c r="BM158" s="100"/>
      <c r="BN158" s="100"/>
      <c r="CE158" s="74"/>
      <c r="CG158" s="74"/>
      <c r="DG158" s="227"/>
    </row>
    <row r="159" spans="1:111" s="47" customFormat="1" ht="35.25" customHeight="1">
      <c r="A159" s="57"/>
      <c r="B159" s="246">
        <v>22</v>
      </c>
      <c r="C159" s="404"/>
      <c r="D159" s="405"/>
      <c r="E159" s="405"/>
      <c r="F159" s="405"/>
      <c r="G159" s="405"/>
      <c r="H159" s="405"/>
      <c r="I159" s="467"/>
      <c r="J159" s="468"/>
      <c r="K159" s="404"/>
      <c r="L159" s="405"/>
      <c r="M159" s="405"/>
      <c r="N159" s="405"/>
      <c r="O159" s="405"/>
      <c r="P159" s="405"/>
      <c r="Q159" s="469"/>
      <c r="R159" s="416" t="str">
        <f>IFERROR(IF(C159="","",'プルダウン（非表示予定）'!$B$61),"")</f>
        <v/>
      </c>
      <c r="S159" s="416"/>
      <c r="T159" s="416" t="str">
        <f>IFERROR(IF(C159="","",INDEX('プルダウン（非表示予定）'!$C$62:$C$86,AJ159)),"")</f>
        <v/>
      </c>
      <c r="U159" s="416"/>
      <c r="V159" s="412" t="str">
        <f>IFERROR(INDEX('プルダウン（非表示予定）'!$J$50:$J$58,AK159),"")</f>
        <v/>
      </c>
      <c r="W159" s="413"/>
      <c r="X159" s="393"/>
      <c r="Y159" s="393"/>
      <c r="Z159" s="393"/>
      <c r="AA159" s="394"/>
      <c r="AB159" s="402"/>
      <c r="AC159" s="403"/>
      <c r="AI159" s="247"/>
      <c r="AJ159" s="211" t="e">
        <f>MATCH(R159,'プルダウン（非表示予定）'!$B$62:$B$86,0)</f>
        <v>#N/A</v>
      </c>
      <c r="AK159" s="227" t="e">
        <f>INDEX('プルダウン（非表示予定）'!$E$62:$E$86,AJ159)</f>
        <v>#N/A</v>
      </c>
      <c r="AL159" s="47" t="e">
        <f>MATCH(V159,'プルダウン（非表示予定）'!$J$50:$J$58,0)</f>
        <v>#N/A</v>
      </c>
      <c r="AN159" s="248"/>
      <c r="AO159" s="227" t="e">
        <f>INDEX('プルダウン（非表示予定）'!$B$50:$B$58,AL159)</f>
        <v>#N/A</v>
      </c>
      <c r="AP159" s="227" t="e">
        <f>INDEX('プルダウン（非表示予定）'!$C$50:$C$58,AL159)</f>
        <v>#N/A</v>
      </c>
      <c r="AQ159" s="47" t="e">
        <f>INDEX('プルダウン（非表示予定）'!$D$62:$D$86,AJ159)</f>
        <v>#N/A</v>
      </c>
      <c r="AS159" s="383" t="str">
        <f t="shared" si="0"/>
        <v/>
      </c>
      <c r="AT159" s="384" t="str">
        <f t="shared" si="1"/>
        <v/>
      </c>
      <c r="AU159" s="384" t="str">
        <f t="shared" si="2"/>
        <v/>
      </c>
      <c r="AV159" s="383" t="str">
        <f>IF(C159="","",INDEX('プルダウン（非表示予定）'!$G$62:$G$85,AJ159))</f>
        <v/>
      </c>
      <c r="AW159" s="383" t="str">
        <f t="shared" si="3"/>
        <v/>
      </c>
      <c r="BK159" s="100"/>
      <c r="BL159" s="100"/>
      <c r="BM159" s="100"/>
      <c r="BN159" s="100"/>
      <c r="CE159" s="74"/>
      <c r="CG159" s="74"/>
      <c r="DG159" s="227"/>
    </row>
    <row r="160" spans="1:111" s="47" customFormat="1" ht="35.25" customHeight="1">
      <c r="A160" s="57"/>
      <c r="B160" s="246">
        <v>23</v>
      </c>
      <c r="C160" s="404"/>
      <c r="D160" s="405"/>
      <c r="E160" s="405"/>
      <c r="F160" s="405"/>
      <c r="G160" s="405"/>
      <c r="H160" s="405"/>
      <c r="I160" s="467"/>
      <c r="J160" s="468"/>
      <c r="K160" s="404"/>
      <c r="L160" s="405"/>
      <c r="M160" s="405"/>
      <c r="N160" s="405"/>
      <c r="O160" s="405"/>
      <c r="P160" s="405"/>
      <c r="Q160" s="469"/>
      <c r="R160" s="416" t="str">
        <f>IFERROR(IF(C160="","",'プルダウン（非表示予定）'!$B$61),"")</f>
        <v/>
      </c>
      <c r="S160" s="416"/>
      <c r="T160" s="416" t="str">
        <f>IFERROR(IF(C160="","",INDEX('プルダウン（非表示予定）'!$C$62:$C$86,AJ160)),"")</f>
        <v/>
      </c>
      <c r="U160" s="416"/>
      <c r="V160" s="412" t="str">
        <f>IFERROR(INDEX('プルダウン（非表示予定）'!$J$50:$J$58,AK160),"")</f>
        <v/>
      </c>
      <c r="W160" s="413"/>
      <c r="X160" s="393"/>
      <c r="Y160" s="393"/>
      <c r="Z160" s="393"/>
      <c r="AA160" s="394"/>
      <c r="AB160" s="402"/>
      <c r="AC160" s="403"/>
      <c r="AI160" s="247"/>
      <c r="AJ160" s="211" t="e">
        <f>MATCH(R160,'プルダウン（非表示予定）'!$B$62:$B$86,0)</f>
        <v>#N/A</v>
      </c>
      <c r="AK160" s="227" t="e">
        <f>INDEX('プルダウン（非表示予定）'!$E$62:$E$86,AJ160)</f>
        <v>#N/A</v>
      </c>
      <c r="AL160" s="47" t="e">
        <f>MATCH(V160,'プルダウン（非表示予定）'!$J$50:$J$58,0)</f>
        <v>#N/A</v>
      </c>
      <c r="AN160" s="248"/>
      <c r="AO160" s="227" t="e">
        <f>INDEX('プルダウン（非表示予定）'!$B$50:$B$58,AL160)</f>
        <v>#N/A</v>
      </c>
      <c r="AP160" s="227" t="e">
        <f>INDEX('プルダウン（非表示予定）'!$C$50:$C$58,AL160)</f>
        <v>#N/A</v>
      </c>
      <c r="AQ160" s="47" t="e">
        <f>INDEX('プルダウン（非表示予定）'!$D$62:$D$86,AJ160)</f>
        <v>#N/A</v>
      </c>
      <c r="AS160" s="383" t="str">
        <f t="shared" si="0"/>
        <v/>
      </c>
      <c r="AT160" s="384" t="str">
        <f t="shared" si="1"/>
        <v/>
      </c>
      <c r="AU160" s="384" t="str">
        <f t="shared" si="2"/>
        <v/>
      </c>
      <c r="AV160" s="383" t="str">
        <f>IF(C160="","",INDEX('プルダウン（非表示予定）'!$G$62:$G$85,AJ160))</f>
        <v/>
      </c>
      <c r="AW160" s="383" t="str">
        <f t="shared" si="3"/>
        <v/>
      </c>
      <c r="BK160" s="100"/>
      <c r="BL160" s="100"/>
      <c r="BM160" s="100"/>
      <c r="BN160" s="100"/>
      <c r="CE160" s="74"/>
      <c r="CG160" s="74"/>
      <c r="DG160" s="227"/>
    </row>
    <row r="161" spans="1:111" s="47" customFormat="1" ht="35.25" customHeight="1">
      <c r="A161" s="57"/>
      <c r="B161" s="246">
        <v>24</v>
      </c>
      <c r="C161" s="404"/>
      <c r="D161" s="405"/>
      <c r="E161" s="405"/>
      <c r="F161" s="405"/>
      <c r="G161" s="405"/>
      <c r="H161" s="405"/>
      <c r="I161" s="467"/>
      <c r="J161" s="468"/>
      <c r="K161" s="404"/>
      <c r="L161" s="405"/>
      <c r="M161" s="405"/>
      <c r="N161" s="405"/>
      <c r="O161" s="405"/>
      <c r="P161" s="405"/>
      <c r="Q161" s="469"/>
      <c r="R161" s="416" t="str">
        <f>IFERROR(IF(C161="","",'プルダウン（非表示予定）'!$B$61),"")</f>
        <v/>
      </c>
      <c r="S161" s="416"/>
      <c r="T161" s="416" t="str">
        <f>IFERROR(IF(C161="","",INDEX('プルダウン（非表示予定）'!$C$62:$C$86,AJ161)),"")</f>
        <v/>
      </c>
      <c r="U161" s="416"/>
      <c r="V161" s="412" t="str">
        <f>IFERROR(INDEX('プルダウン（非表示予定）'!$J$50:$J$58,AK161),"")</f>
        <v/>
      </c>
      <c r="W161" s="413"/>
      <c r="X161" s="393"/>
      <c r="Y161" s="393"/>
      <c r="Z161" s="393"/>
      <c r="AA161" s="394"/>
      <c r="AB161" s="402"/>
      <c r="AC161" s="403"/>
      <c r="AI161" s="247"/>
      <c r="AJ161" s="211" t="e">
        <f>MATCH(R161,'プルダウン（非表示予定）'!$B$62:$B$86,0)</f>
        <v>#N/A</v>
      </c>
      <c r="AK161" s="227" t="e">
        <f>INDEX('プルダウン（非表示予定）'!$E$62:$E$86,AJ161)</f>
        <v>#N/A</v>
      </c>
      <c r="AL161" s="47" t="e">
        <f>MATCH(V161,'プルダウン（非表示予定）'!$J$50:$J$58,0)</f>
        <v>#N/A</v>
      </c>
      <c r="AN161" s="248"/>
      <c r="AO161" s="227" t="e">
        <f>INDEX('プルダウン（非表示予定）'!$B$50:$B$58,AL161)</f>
        <v>#N/A</v>
      </c>
      <c r="AP161" s="227" t="e">
        <f>INDEX('プルダウン（非表示予定）'!$C$50:$C$58,AL161)</f>
        <v>#N/A</v>
      </c>
      <c r="AQ161" s="47" t="e">
        <f>INDEX('プルダウン（非表示予定）'!$D$62:$D$86,AJ161)</f>
        <v>#N/A</v>
      </c>
      <c r="AS161" s="383" t="str">
        <f t="shared" si="0"/>
        <v/>
      </c>
      <c r="AT161" s="384" t="str">
        <f t="shared" si="1"/>
        <v/>
      </c>
      <c r="AU161" s="384" t="str">
        <f t="shared" si="2"/>
        <v/>
      </c>
      <c r="AV161" s="383" t="str">
        <f>IF(C161="","",INDEX('プルダウン（非表示予定）'!$G$62:$G$85,AJ161))</f>
        <v/>
      </c>
      <c r="AW161" s="383" t="str">
        <f t="shared" si="3"/>
        <v/>
      </c>
      <c r="BK161" s="100"/>
      <c r="BL161" s="100"/>
      <c r="BM161" s="100"/>
      <c r="BN161" s="100"/>
      <c r="CE161" s="74"/>
      <c r="CG161" s="74"/>
      <c r="DG161" s="227"/>
    </row>
    <row r="162" spans="1:111" s="47" customFormat="1" ht="35.25" customHeight="1">
      <c r="A162" s="57"/>
      <c r="B162" s="246">
        <v>25</v>
      </c>
      <c r="C162" s="404"/>
      <c r="D162" s="405"/>
      <c r="E162" s="405"/>
      <c r="F162" s="405"/>
      <c r="G162" s="405"/>
      <c r="H162" s="405"/>
      <c r="I162" s="467"/>
      <c r="J162" s="468"/>
      <c r="K162" s="404"/>
      <c r="L162" s="405"/>
      <c r="M162" s="405"/>
      <c r="N162" s="405"/>
      <c r="O162" s="405"/>
      <c r="P162" s="405"/>
      <c r="Q162" s="469"/>
      <c r="R162" s="416" t="str">
        <f>IFERROR(IF(C162="","",'プルダウン（非表示予定）'!$B$61),"")</f>
        <v/>
      </c>
      <c r="S162" s="416"/>
      <c r="T162" s="416" t="str">
        <f>IFERROR(IF(C162="","",INDEX('プルダウン（非表示予定）'!$C$62:$C$86,AJ162)),"")</f>
        <v/>
      </c>
      <c r="U162" s="416"/>
      <c r="V162" s="412" t="str">
        <f>IFERROR(INDEX('プルダウン（非表示予定）'!$J$50:$J$58,AK162),"")</f>
        <v/>
      </c>
      <c r="W162" s="413"/>
      <c r="X162" s="393"/>
      <c r="Y162" s="393"/>
      <c r="Z162" s="393"/>
      <c r="AA162" s="394"/>
      <c r="AB162" s="402"/>
      <c r="AC162" s="403"/>
      <c r="AI162" s="247"/>
      <c r="AJ162" s="211" t="e">
        <f>MATCH(R162,'プルダウン（非表示予定）'!$B$62:$B$86,0)</f>
        <v>#N/A</v>
      </c>
      <c r="AK162" s="227" t="e">
        <f>INDEX('プルダウン（非表示予定）'!$E$62:$E$86,AJ162)</f>
        <v>#N/A</v>
      </c>
      <c r="AL162" s="47" t="e">
        <f>MATCH(V162,'プルダウン（非表示予定）'!$J$50:$J$58,0)</f>
        <v>#N/A</v>
      </c>
      <c r="AN162" s="248"/>
      <c r="AO162" s="227" t="e">
        <f>INDEX('プルダウン（非表示予定）'!$B$50:$B$58,AL162)</f>
        <v>#N/A</v>
      </c>
      <c r="AP162" s="227" t="e">
        <f>INDEX('プルダウン（非表示予定）'!$C$50:$C$58,AL162)</f>
        <v>#N/A</v>
      </c>
      <c r="AQ162" s="47" t="e">
        <f>INDEX('プルダウン（非表示予定）'!$D$62:$D$86,AJ162)</f>
        <v>#N/A</v>
      </c>
      <c r="AS162" s="383" t="str">
        <f t="shared" si="0"/>
        <v/>
      </c>
      <c r="AT162" s="384" t="str">
        <f t="shared" si="1"/>
        <v/>
      </c>
      <c r="AU162" s="384" t="str">
        <f t="shared" si="2"/>
        <v/>
      </c>
      <c r="AV162" s="383" t="str">
        <f>IF(C162="","",INDEX('プルダウン（非表示予定）'!$G$62:$G$85,AJ162))</f>
        <v/>
      </c>
      <c r="AW162" s="383" t="str">
        <f t="shared" si="3"/>
        <v/>
      </c>
      <c r="BK162" s="100"/>
      <c r="BL162" s="100"/>
      <c r="BM162" s="100"/>
      <c r="BN162" s="100"/>
      <c r="CE162" s="74"/>
      <c r="CG162" s="74"/>
      <c r="DG162" s="227"/>
    </row>
    <row r="163" spans="1:111" s="47" customFormat="1" ht="35.25" customHeight="1">
      <c r="A163" s="57"/>
      <c r="B163" s="246">
        <v>26</v>
      </c>
      <c r="C163" s="404"/>
      <c r="D163" s="405"/>
      <c r="E163" s="405"/>
      <c r="F163" s="405"/>
      <c r="G163" s="405"/>
      <c r="H163" s="405"/>
      <c r="I163" s="467"/>
      <c r="J163" s="468"/>
      <c r="K163" s="404"/>
      <c r="L163" s="405"/>
      <c r="M163" s="405"/>
      <c r="N163" s="405"/>
      <c r="O163" s="405"/>
      <c r="P163" s="405"/>
      <c r="Q163" s="469"/>
      <c r="R163" s="416" t="str">
        <f>IFERROR(IF(C163="","",'プルダウン（非表示予定）'!$B$61),"")</f>
        <v/>
      </c>
      <c r="S163" s="416"/>
      <c r="T163" s="416" t="str">
        <f>IFERROR(IF(C163="","",INDEX('プルダウン（非表示予定）'!$C$62:$C$86,AJ163)),"")</f>
        <v/>
      </c>
      <c r="U163" s="416"/>
      <c r="V163" s="412" t="str">
        <f>IFERROR(INDEX('プルダウン（非表示予定）'!$J$50:$J$58,AK163),"")</f>
        <v/>
      </c>
      <c r="W163" s="413"/>
      <c r="X163" s="393"/>
      <c r="Y163" s="393"/>
      <c r="Z163" s="393"/>
      <c r="AA163" s="394"/>
      <c r="AB163" s="402"/>
      <c r="AC163" s="403"/>
      <c r="AI163" s="247"/>
      <c r="AJ163" s="211" t="e">
        <f>MATCH(R163,'プルダウン（非表示予定）'!$B$62:$B$86,0)</f>
        <v>#N/A</v>
      </c>
      <c r="AK163" s="227" t="e">
        <f>INDEX('プルダウン（非表示予定）'!$E$62:$E$86,AJ163)</f>
        <v>#N/A</v>
      </c>
      <c r="AL163" s="47" t="e">
        <f>MATCH(V163,'プルダウン（非表示予定）'!$J$50:$J$58,0)</f>
        <v>#N/A</v>
      </c>
      <c r="AN163" s="248"/>
      <c r="AO163" s="227" t="e">
        <f>INDEX('プルダウン（非表示予定）'!$B$50:$B$58,AL163)</f>
        <v>#N/A</v>
      </c>
      <c r="AP163" s="227" t="e">
        <f>INDEX('プルダウン（非表示予定）'!$C$50:$C$58,AL163)</f>
        <v>#N/A</v>
      </c>
      <c r="AQ163" s="47" t="e">
        <f>INDEX('プルダウン（非表示予定）'!$D$62:$D$86,AJ163)</f>
        <v>#N/A</v>
      </c>
      <c r="AS163" s="383" t="str">
        <f t="shared" si="0"/>
        <v/>
      </c>
      <c r="AT163" s="384" t="str">
        <f t="shared" si="1"/>
        <v/>
      </c>
      <c r="AU163" s="384" t="str">
        <f t="shared" si="2"/>
        <v/>
      </c>
      <c r="AV163" s="383" t="str">
        <f>IF(C163="","",INDEX('プルダウン（非表示予定）'!$G$62:$G$85,AJ163))</f>
        <v/>
      </c>
      <c r="AW163" s="383" t="str">
        <f t="shared" si="3"/>
        <v/>
      </c>
      <c r="BK163" s="100"/>
      <c r="BL163" s="100"/>
      <c r="BM163" s="100"/>
      <c r="BN163" s="100"/>
      <c r="CE163" s="74"/>
      <c r="CG163" s="74"/>
      <c r="DG163" s="227"/>
    </row>
    <row r="164" spans="1:111" s="47" customFormat="1" ht="35.25" customHeight="1">
      <c r="A164" s="57"/>
      <c r="B164" s="246">
        <v>27</v>
      </c>
      <c r="C164" s="404"/>
      <c r="D164" s="405"/>
      <c r="E164" s="405"/>
      <c r="F164" s="405"/>
      <c r="G164" s="405"/>
      <c r="H164" s="405"/>
      <c r="I164" s="467"/>
      <c r="J164" s="468"/>
      <c r="K164" s="404"/>
      <c r="L164" s="405"/>
      <c r="M164" s="405"/>
      <c r="N164" s="405"/>
      <c r="O164" s="405"/>
      <c r="P164" s="405"/>
      <c r="Q164" s="469"/>
      <c r="R164" s="416" t="str">
        <f>IFERROR(IF(C164="","",'プルダウン（非表示予定）'!$B$61),"")</f>
        <v/>
      </c>
      <c r="S164" s="416"/>
      <c r="T164" s="416" t="str">
        <f>IFERROR(IF(C164="","",INDEX('プルダウン（非表示予定）'!$C$62:$C$86,AJ164)),"")</f>
        <v/>
      </c>
      <c r="U164" s="416"/>
      <c r="V164" s="412" t="str">
        <f>IFERROR(INDEX('プルダウン（非表示予定）'!$J$50:$J$58,AK164),"")</f>
        <v/>
      </c>
      <c r="W164" s="413"/>
      <c r="X164" s="393"/>
      <c r="Y164" s="393"/>
      <c r="Z164" s="393"/>
      <c r="AA164" s="394"/>
      <c r="AB164" s="402"/>
      <c r="AC164" s="403"/>
      <c r="AI164" s="247"/>
      <c r="AJ164" s="211" t="e">
        <f>MATCH(R164,'プルダウン（非表示予定）'!$B$62:$B$86,0)</f>
        <v>#N/A</v>
      </c>
      <c r="AK164" s="227" t="e">
        <f>INDEX('プルダウン（非表示予定）'!$E$62:$E$86,AJ164)</f>
        <v>#N/A</v>
      </c>
      <c r="AL164" s="47" t="e">
        <f>MATCH(V164,'プルダウン（非表示予定）'!$J$50:$J$58,0)</f>
        <v>#N/A</v>
      </c>
      <c r="AN164" s="248"/>
      <c r="AO164" s="227" t="e">
        <f>INDEX('プルダウン（非表示予定）'!$B$50:$B$58,AL164)</f>
        <v>#N/A</v>
      </c>
      <c r="AP164" s="227" t="e">
        <f>INDEX('プルダウン（非表示予定）'!$C$50:$C$58,AL164)</f>
        <v>#N/A</v>
      </c>
      <c r="AQ164" s="47" t="e">
        <f>INDEX('プルダウン（非表示予定）'!$D$62:$D$86,AJ164)</f>
        <v>#N/A</v>
      </c>
      <c r="AS164" s="383" t="str">
        <f t="shared" si="0"/>
        <v/>
      </c>
      <c r="AT164" s="384" t="str">
        <f t="shared" si="1"/>
        <v/>
      </c>
      <c r="AU164" s="384" t="str">
        <f t="shared" si="2"/>
        <v/>
      </c>
      <c r="AV164" s="383" t="str">
        <f>IF(C164="","",INDEX('プルダウン（非表示予定）'!$G$62:$G$85,AJ164))</f>
        <v/>
      </c>
      <c r="AW164" s="383" t="str">
        <f t="shared" si="3"/>
        <v/>
      </c>
      <c r="BK164" s="100"/>
      <c r="BL164" s="100"/>
      <c r="BM164" s="100"/>
      <c r="BN164" s="100"/>
      <c r="CE164" s="74"/>
      <c r="CG164" s="74"/>
      <c r="DG164" s="227"/>
    </row>
    <row r="165" spans="1:111" s="47" customFormat="1" ht="35.25" customHeight="1">
      <c r="A165" s="57"/>
      <c r="B165" s="246">
        <v>28</v>
      </c>
      <c r="C165" s="404"/>
      <c r="D165" s="405"/>
      <c r="E165" s="405"/>
      <c r="F165" s="405"/>
      <c r="G165" s="405"/>
      <c r="H165" s="405"/>
      <c r="I165" s="467"/>
      <c r="J165" s="468"/>
      <c r="K165" s="404"/>
      <c r="L165" s="405"/>
      <c r="M165" s="405"/>
      <c r="N165" s="405"/>
      <c r="O165" s="405"/>
      <c r="P165" s="405"/>
      <c r="Q165" s="469"/>
      <c r="R165" s="416" t="str">
        <f>IFERROR(IF(C165="","",'プルダウン（非表示予定）'!$B$61),"")</f>
        <v/>
      </c>
      <c r="S165" s="416"/>
      <c r="T165" s="416" t="str">
        <f>IFERROR(IF(C165="","",INDEX('プルダウン（非表示予定）'!$C$62:$C$86,AJ165)),"")</f>
        <v/>
      </c>
      <c r="U165" s="416"/>
      <c r="V165" s="412" t="str">
        <f>IFERROR(INDEX('プルダウン（非表示予定）'!$J$50:$J$58,AK165),"")</f>
        <v/>
      </c>
      <c r="W165" s="413"/>
      <c r="X165" s="393"/>
      <c r="Y165" s="393"/>
      <c r="Z165" s="393"/>
      <c r="AA165" s="394"/>
      <c r="AB165" s="402"/>
      <c r="AC165" s="403"/>
      <c r="AI165" s="247"/>
      <c r="AJ165" s="211" t="e">
        <f>MATCH(R165,'プルダウン（非表示予定）'!$B$62:$B$86,0)</f>
        <v>#N/A</v>
      </c>
      <c r="AK165" s="227" t="e">
        <f>INDEX('プルダウン（非表示予定）'!$E$62:$E$86,AJ165)</f>
        <v>#N/A</v>
      </c>
      <c r="AL165" s="47" t="e">
        <f>MATCH(V165,'プルダウン（非表示予定）'!$J$50:$J$58,0)</f>
        <v>#N/A</v>
      </c>
      <c r="AN165" s="248"/>
      <c r="AO165" s="227" t="e">
        <f>INDEX('プルダウン（非表示予定）'!$B$50:$B$58,AL165)</f>
        <v>#N/A</v>
      </c>
      <c r="AP165" s="227" t="e">
        <f>INDEX('プルダウン（非表示予定）'!$C$50:$C$58,AL165)</f>
        <v>#N/A</v>
      </c>
      <c r="AQ165" s="47" t="e">
        <f>INDEX('プルダウン（非表示予定）'!$D$62:$D$86,AJ165)</f>
        <v>#N/A</v>
      </c>
      <c r="AS165" s="383" t="str">
        <f t="shared" si="0"/>
        <v/>
      </c>
      <c r="AT165" s="384" t="str">
        <f t="shared" si="1"/>
        <v/>
      </c>
      <c r="AU165" s="384" t="str">
        <f t="shared" si="2"/>
        <v/>
      </c>
      <c r="AV165" s="383" t="str">
        <f>IF(C165="","",INDEX('プルダウン（非表示予定）'!$G$62:$G$85,AJ165))</f>
        <v/>
      </c>
      <c r="AW165" s="383" t="str">
        <f t="shared" si="3"/>
        <v/>
      </c>
      <c r="BK165" s="100"/>
      <c r="BL165" s="100"/>
      <c r="BM165" s="100"/>
      <c r="BN165" s="100"/>
      <c r="CE165" s="74"/>
      <c r="CG165" s="74"/>
      <c r="DG165" s="227"/>
    </row>
    <row r="166" spans="1:111" s="47" customFormat="1" ht="35.25" customHeight="1">
      <c r="A166" s="57"/>
      <c r="B166" s="246">
        <v>29</v>
      </c>
      <c r="C166" s="404"/>
      <c r="D166" s="405"/>
      <c r="E166" s="405"/>
      <c r="F166" s="405"/>
      <c r="G166" s="405"/>
      <c r="H166" s="405"/>
      <c r="I166" s="467"/>
      <c r="J166" s="468"/>
      <c r="K166" s="404"/>
      <c r="L166" s="405"/>
      <c r="M166" s="405"/>
      <c r="N166" s="405"/>
      <c r="O166" s="405"/>
      <c r="P166" s="405"/>
      <c r="Q166" s="469"/>
      <c r="R166" s="416" t="str">
        <f>IFERROR(IF(C166="","",'プルダウン（非表示予定）'!$B$61),"")</f>
        <v/>
      </c>
      <c r="S166" s="416"/>
      <c r="T166" s="416" t="str">
        <f>IFERROR(IF(C166="","",INDEX('プルダウン（非表示予定）'!$C$62:$C$86,AJ166)),"")</f>
        <v/>
      </c>
      <c r="U166" s="416"/>
      <c r="V166" s="412" t="str">
        <f>IFERROR(INDEX('プルダウン（非表示予定）'!$J$50:$J$58,AK166),"")</f>
        <v/>
      </c>
      <c r="W166" s="413"/>
      <c r="X166" s="393"/>
      <c r="Y166" s="393"/>
      <c r="Z166" s="393"/>
      <c r="AA166" s="394"/>
      <c r="AB166" s="402"/>
      <c r="AC166" s="403"/>
      <c r="AI166" s="247"/>
      <c r="AJ166" s="211" t="e">
        <f>MATCH(R166,'プルダウン（非表示予定）'!$B$62:$B$86,0)</f>
        <v>#N/A</v>
      </c>
      <c r="AK166" s="227" t="e">
        <f>INDEX('プルダウン（非表示予定）'!$E$62:$E$86,AJ166)</f>
        <v>#N/A</v>
      </c>
      <c r="AL166" s="47" t="e">
        <f>MATCH(V166,'プルダウン（非表示予定）'!$J$50:$J$58,0)</f>
        <v>#N/A</v>
      </c>
      <c r="AN166" s="248"/>
      <c r="AO166" s="227" t="e">
        <f>INDEX('プルダウン（非表示予定）'!$B$50:$B$58,AL166)</f>
        <v>#N/A</v>
      </c>
      <c r="AP166" s="227" t="e">
        <f>INDEX('プルダウン（非表示予定）'!$C$50:$C$58,AL166)</f>
        <v>#N/A</v>
      </c>
      <c r="AQ166" s="47" t="e">
        <f>INDEX('プルダウン（非表示予定）'!$D$62:$D$86,AJ166)</f>
        <v>#N/A</v>
      </c>
      <c r="AS166" s="383" t="str">
        <f t="shared" si="0"/>
        <v/>
      </c>
      <c r="AT166" s="384" t="str">
        <f t="shared" si="1"/>
        <v/>
      </c>
      <c r="AU166" s="384" t="str">
        <f t="shared" si="2"/>
        <v/>
      </c>
      <c r="AV166" s="383" t="str">
        <f>IF(C166="","",INDEX('プルダウン（非表示予定）'!$G$62:$G$85,AJ166))</f>
        <v/>
      </c>
      <c r="AW166" s="383" t="str">
        <f t="shared" si="3"/>
        <v/>
      </c>
      <c r="BK166" s="100"/>
      <c r="BL166" s="100"/>
      <c r="BM166" s="100"/>
      <c r="BN166" s="100"/>
      <c r="CE166" s="74"/>
      <c r="CG166" s="74"/>
      <c r="DG166" s="227"/>
    </row>
    <row r="167" spans="1:111" s="47" customFormat="1" ht="35.25" customHeight="1">
      <c r="A167" s="57"/>
      <c r="B167" s="246">
        <v>30</v>
      </c>
      <c r="C167" s="404"/>
      <c r="D167" s="405"/>
      <c r="E167" s="405"/>
      <c r="F167" s="405"/>
      <c r="G167" s="405"/>
      <c r="H167" s="405"/>
      <c r="I167" s="467"/>
      <c r="J167" s="468"/>
      <c r="K167" s="404"/>
      <c r="L167" s="405"/>
      <c r="M167" s="405"/>
      <c r="N167" s="405"/>
      <c r="O167" s="405"/>
      <c r="P167" s="405"/>
      <c r="Q167" s="469"/>
      <c r="R167" s="416" t="str">
        <f>IFERROR(IF(C167="","",'プルダウン（非表示予定）'!$B$61),"")</f>
        <v/>
      </c>
      <c r="S167" s="416"/>
      <c r="T167" s="416" t="str">
        <f>IFERROR(IF(C167="","",INDEX('プルダウン（非表示予定）'!$C$62:$C$86,AJ167)),"")</f>
        <v/>
      </c>
      <c r="U167" s="416"/>
      <c r="V167" s="412" t="str">
        <f>IFERROR(INDEX('プルダウン（非表示予定）'!$J$50:$J$58,AK167),"")</f>
        <v/>
      </c>
      <c r="W167" s="413"/>
      <c r="X167" s="393"/>
      <c r="Y167" s="393"/>
      <c r="Z167" s="393"/>
      <c r="AA167" s="394"/>
      <c r="AB167" s="402"/>
      <c r="AC167" s="403"/>
      <c r="AI167" s="247"/>
      <c r="AJ167" s="211" t="e">
        <f>MATCH(R167,'プルダウン（非表示予定）'!$B$62:$B$86,0)</f>
        <v>#N/A</v>
      </c>
      <c r="AK167" s="227" t="e">
        <f>INDEX('プルダウン（非表示予定）'!$E$62:$E$86,AJ167)</f>
        <v>#N/A</v>
      </c>
      <c r="AL167" s="47" t="e">
        <f>MATCH(V167,'プルダウン（非表示予定）'!$J$50:$J$58,0)</f>
        <v>#N/A</v>
      </c>
      <c r="AN167" s="248"/>
      <c r="AO167" s="227" t="e">
        <f>INDEX('プルダウン（非表示予定）'!$B$50:$B$58,AL167)</f>
        <v>#N/A</v>
      </c>
      <c r="AP167" s="227" t="e">
        <f>INDEX('プルダウン（非表示予定）'!$C$50:$C$58,AL167)</f>
        <v>#N/A</v>
      </c>
      <c r="AQ167" s="47" t="e">
        <f>INDEX('プルダウン（非表示予定）'!$D$62:$D$86,AJ167)</f>
        <v>#N/A</v>
      </c>
      <c r="AS167" s="383" t="str">
        <f t="shared" si="0"/>
        <v/>
      </c>
      <c r="AT167" s="384" t="str">
        <f t="shared" si="1"/>
        <v/>
      </c>
      <c r="AU167" s="384" t="str">
        <f t="shared" si="2"/>
        <v/>
      </c>
      <c r="AV167" s="383" t="str">
        <f>IF(C167="","",INDEX('プルダウン（非表示予定）'!$G$62:$G$85,AJ167))</f>
        <v/>
      </c>
      <c r="AW167" s="383" t="str">
        <f t="shared" si="3"/>
        <v/>
      </c>
      <c r="BK167" s="100"/>
      <c r="BL167" s="100"/>
      <c r="BM167" s="100"/>
      <c r="BN167" s="100"/>
      <c r="CE167" s="74"/>
      <c r="CG167" s="74"/>
      <c r="DG167" s="227"/>
    </row>
    <row r="168" spans="1:111" s="47" customFormat="1" ht="35.25" customHeight="1">
      <c r="A168" s="57"/>
      <c r="B168" s="246">
        <v>31</v>
      </c>
      <c r="C168" s="404"/>
      <c r="D168" s="405"/>
      <c r="E168" s="405"/>
      <c r="F168" s="405"/>
      <c r="G168" s="405"/>
      <c r="H168" s="405"/>
      <c r="I168" s="467"/>
      <c r="J168" s="468"/>
      <c r="K168" s="404"/>
      <c r="L168" s="405"/>
      <c r="M168" s="405"/>
      <c r="N168" s="405"/>
      <c r="O168" s="405"/>
      <c r="P168" s="405"/>
      <c r="Q168" s="469"/>
      <c r="R168" s="416" t="str">
        <f>IFERROR(IF(C168="","",'プルダウン（非表示予定）'!$B$61),"")</f>
        <v/>
      </c>
      <c r="S168" s="416"/>
      <c r="T168" s="416" t="str">
        <f>IFERROR(IF(C168="","",INDEX('プルダウン（非表示予定）'!$C$62:$C$86,AJ168)),"")</f>
        <v/>
      </c>
      <c r="U168" s="416"/>
      <c r="V168" s="412" t="str">
        <f>IFERROR(INDEX('プルダウン（非表示予定）'!$J$50:$J$58,AK168),"")</f>
        <v/>
      </c>
      <c r="W168" s="413"/>
      <c r="X168" s="393"/>
      <c r="Y168" s="393"/>
      <c r="Z168" s="393"/>
      <c r="AA168" s="394"/>
      <c r="AB168" s="402"/>
      <c r="AC168" s="403"/>
      <c r="AI168" s="247"/>
      <c r="AJ168" s="211" t="e">
        <f>MATCH(R168,'プルダウン（非表示予定）'!$B$62:$B$86,0)</f>
        <v>#N/A</v>
      </c>
      <c r="AK168" s="227" t="e">
        <f>INDEX('プルダウン（非表示予定）'!$E$62:$E$86,AJ168)</f>
        <v>#N/A</v>
      </c>
      <c r="AL168" s="47" t="e">
        <f>MATCH(V168,'プルダウン（非表示予定）'!$J$50:$J$58,0)</f>
        <v>#N/A</v>
      </c>
      <c r="AN168" s="248"/>
      <c r="AO168" s="227" t="e">
        <f>INDEX('プルダウン（非表示予定）'!$B$50:$B$58,AL168)</f>
        <v>#N/A</v>
      </c>
      <c r="AP168" s="227" t="e">
        <f>INDEX('プルダウン（非表示予定）'!$C$50:$C$58,AL168)</f>
        <v>#N/A</v>
      </c>
      <c r="AQ168" s="47" t="e">
        <f>INDEX('プルダウン（非表示予定）'!$D$62:$D$86,AJ168)</f>
        <v>#N/A</v>
      </c>
      <c r="AS168" s="383" t="str">
        <f t="shared" si="0"/>
        <v/>
      </c>
      <c r="AT168" s="384" t="str">
        <f t="shared" si="1"/>
        <v/>
      </c>
      <c r="AU168" s="384" t="str">
        <f t="shared" si="2"/>
        <v/>
      </c>
      <c r="AV168" s="383" t="str">
        <f>IF(C168="","",INDEX('プルダウン（非表示予定）'!$G$62:$G$85,AJ168))</f>
        <v/>
      </c>
      <c r="AW168" s="383" t="str">
        <f t="shared" si="3"/>
        <v/>
      </c>
      <c r="BK168" s="100"/>
      <c r="BL168" s="100"/>
      <c r="BM168" s="100"/>
      <c r="BN168" s="100"/>
      <c r="CE168" s="74"/>
      <c r="CG168" s="74"/>
      <c r="DG168" s="227"/>
    </row>
    <row r="169" spans="1:111" s="47" customFormat="1" ht="35.25" customHeight="1">
      <c r="A169" s="57"/>
      <c r="B169" s="246">
        <v>32</v>
      </c>
      <c r="C169" s="404"/>
      <c r="D169" s="405"/>
      <c r="E169" s="405"/>
      <c r="F169" s="405"/>
      <c r="G169" s="405"/>
      <c r="H169" s="405"/>
      <c r="I169" s="467"/>
      <c r="J169" s="468"/>
      <c r="K169" s="404"/>
      <c r="L169" s="405"/>
      <c r="M169" s="405"/>
      <c r="N169" s="405"/>
      <c r="O169" s="405"/>
      <c r="P169" s="405"/>
      <c r="Q169" s="469"/>
      <c r="R169" s="416" t="str">
        <f>IFERROR(IF(C169="","",'プルダウン（非表示予定）'!$B$61),"")</f>
        <v/>
      </c>
      <c r="S169" s="416"/>
      <c r="T169" s="416" t="str">
        <f>IFERROR(IF(C169="","",INDEX('プルダウン（非表示予定）'!$C$62:$C$86,AJ169)),"")</f>
        <v/>
      </c>
      <c r="U169" s="416"/>
      <c r="V169" s="412" t="str">
        <f>IFERROR(INDEX('プルダウン（非表示予定）'!$J$50:$J$58,AK169),"")</f>
        <v/>
      </c>
      <c r="W169" s="413"/>
      <c r="X169" s="393"/>
      <c r="Y169" s="393"/>
      <c r="Z169" s="393"/>
      <c r="AA169" s="394"/>
      <c r="AB169" s="402"/>
      <c r="AC169" s="403"/>
      <c r="AI169" s="247"/>
      <c r="AJ169" s="211" t="e">
        <f>MATCH(R169,'プルダウン（非表示予定）'!$B$62:$B$86,0)</f>
        <v>#N/A</v>
      </c>
      <c r="AK169" s="227" t="e">
        <f>INDEX('プルダウン（非表示予定）'!$E$62:$E$86,AJ169)</f>
        <v>#N/A</v>
      </c>
      <c r="AL169" s="47" t="e">
        <f>MATCH(V169,'プルダウン（非表示予定）'!$J$50:$J$58,0)</f>
        <v>#N/A</v>
      </c>
      <c r="AN169" s="248"/>
      <c r="AO169" s="227" t="e">
        <f>INDEX('プルダウン（非表示予定）'!$B$50:$B$58,AL169)</f>
        <v>#N/A</v>
      </c>
      <c r="AP169" s="227" t="e">
        <f>INDEX('プルダウン（非表示予定）'!$C$50:$C$58,AL169)</f>
        <v>#N/A</v>
      </c>
      <c r="AQ169" s="47" t="e">
        <f>INDEX('プルダウン（非表示予定）'!$D$62:$D$86,AJ169)</f>
        <v>#N/A</v>
      </c>
      <c r="AS169" s="383" t="str">
        <f t="shared" si="0"/>
        <v/>
      </c>
      <c r="AT169" s="384" t="str">
        <f t="shared" si="1"/>
        <v/>
      </c>
      <c r="AU169" s="384" t="str">
        <f t="shared" si="2"/>
        <v/>
      </c>
      <c r="AV169" s="383" t="str">
        <f>IF(C169="","",INDEX('プルダウン（非表示予定）'!$G$62:$G$85,AJ169))</f>
        <v/>
      </c>
      <c r="AW169" s="383" t="str">
        <f t="shared" si="3"/>
        <v/>
      </c>
      <c r="BK169" s="100"/>
      <c r="BL169" s="100"/>
      <c r="BM169" s="100"/>
      <c r="BN169" s="100"/>
      <c r="CE169" s="74"/>
      <c r="CG169" s="74"/>
      <c r="DG169" s="227"/>
    </row>
    <row r="170" spans="1:111" s="47" customFormat="1" ht="35.25" customHeight="1">
      <c r="A170" s="57"/>
      <c r="B170" s="246">
        <v>33</v>
      </c>
      <c r="C170" s="404"/>
      <c r="D170" s="405"/>
      <c r="E170" s="405"/>
      <c r="F170" s="405"/>
      <c r="G170" s="405"/>
      <c r="H170" s="405"/>
      <c r="I170" s="467"/>
      <c r="J170" s="468"/>
      <c r="K170" s="404"/>
      <c r="L170" s="405"/>
      <c r="M170" s="405"/>
      <c r="N170" s="405"/>
      <c r="O170" s="405"/>
      <c r="P170" s="405"/>
      <c r="Q170" s="469"/>
      <c r="R170" s="416" t="str">
        <f>IFERROR(IF(C170="","",'プルダウン（非表示予定）'!$B$61),"")</f>
        <v/>
      </c>
      <c r="S170" s="416"/>
      <c r="T170" s="416" t="str">
        <f>IFERROR(IF(C170="","",INDEX('プルダウン（非表示予定）'!$C$62:$C$86,AJ170)),"")</f>
        <v/>
      </c>
      <c r="U170" s="416"/>
      <c r="V170" s="412" t="str">
        <f>IFERROR(INDEX('プルダウン（非表示予定）'!$J$50:$J$58,AK170),"")</f>
        <v/>
      </c>
      <c r="W170" s="413"/>
      <c r="X170" s="393"/>
      <c r="Y170" s="393"/>
      <c r="Z170" s="393"/>
      <c r="AA170" s="394"/>
      <c r="AB170" s="402"/>
      <c r="AC170" s="403"/>
      <c r="AI170" s="247"/>
      <c r="AJ170" s="211" t="e">
        <f>MATCH(R170,'プルダウン（非表示予定）'!$B$62:$B$86,0)</f>
        <v>#N/A</v>
      </c>
      <c r="AK170" s="227" t="e">
        <f>INDEX('プルダウン（非表示予定）'!$E$62:$E$86,AJ170)</f>
        <v>#N/A</v>
      </c>
      <c r="AL170" s="47" t="e">
        <f>MATCH(V170,'プルダウン（非表示予定）'!$J$50:$J$58,0)</f>
        <v>#N/A</v>
      </c>
      <c r="AN170" s="248"/>
      <c r="AO170" s="227" t="e">
        <f>INDEX('プルダウン（非表示予定）'!$B$50:$B$58,AL170)</f>
        <v>#N/A</v>
      </c>
      <c r="AP170" s="227" t="e">
        <f>INDEX('プルダウン（非表示予定）'!$C$50:$C$58,AL170)</f>
        <v>#N/A</v>
      </c>
      <c r="AQ170" s="47" t="e">
        <f>INDEX('プルダウン（非表示予定）'!$D$62:$D$86,AJ170)</f>
        <v>#N/A</v>
      </c>
      <c r="AS170" s="383" t="str">
        <f t="shared" si="0"/>
        <v/>
      </c>
      <c r="AT170" s="384" t="str">
        <f t="shared" si="1"/>
        <v/>
      </c>
      <c r="AU170" s="384" t="str">
        <f t="shared" si="2"/>
        <v/>
      </c>
      <c r="AV170" s="383" t="str">
        <f>IF(C170="","",INDEX('プルダウン（非表示予定）'!$G$62:$G$85,AJ170))</f>
        <v/>
      </c>
      <c r="AW170" s="383" t="str">
        <f t="shared" si="3"/>
        <v/>
      </c>
      <c r="BK170" s="100"/>
      <c r="BL170" s="100"/>
      <c r="BM170" s="100"/>
      <c r="BN170" s="100"/>
      <c r="CE170" s="74"/>
      <c r="CG170" s="74"/>
      <c r="DG170" s="227"/>
    </row>
    <row r="171" spans="1:111" s="47" customFormat="1" ht="35.25" customHeight="1">
      <c r="A171" s="57"/>
      <c r="B171" s="246">
        <v>34</v>
      </c>
      <c r="C171" s="404"/>
      <c r="D171" s="405"/>
      <c r="E171" s="405"/>
      <c r="F171" s="405"/>
      <c r="G171" s="405"/>
      <c r="H171" s="405"/>
      <c r="I171" s="467"/>
      <c r="J171" s="468"/>
      <c r="K171" s="404"/>
      <c r="L171" s="405"/>
      <c r="M171" s="405"/>
      <c r="N171" s="405"/>
      <c r="O171" s="405"/>
      <c r="P171" s="405"/>
      <c r="Q171" s="469"/>
      <c r="R171" s="416" t="str">
        <f>IFERROR(IF(C171="","",'プルダウン（非表示予定）'!$B$61),"")</f>
        <v/>
      </c>
      <c r="S171" s="416"/>
      <c r="T171" s="416" t="str">
        <f>IFERROR(IF(C171="","",INDEX('プルダウン（非表示予定）'!$C$62:$C$86,AJ171)),"")</f>
        <v/>
      </c>
      <c r="U171" s="416"/>
      <c r="V171" s="412" t="str">
        <f>IFERROR(INDEX('プルダウン（非表示予定）'!$J$50:$J$58,AK171),"")</f>
        <v/>
      </c>
      <c r="W171" s="413"/>
      <c r="X171" s="393"/>
      <c r="Y171" s="393"/>
      <c r="Z171" s="393"/>
      <c r="AA171" s="394"/>
      <c r="AB171" s="402"/>
      <c r="AC171" s="403"/>
      <c r="AI171" s="247"/>
      <c r="AJ171" s="211" t="e">
        <f>MATCH(R171,'プルダウン（非表示予定）'!$B$62:$B$86,0)</f>
        <v>#N/A</v>
      </c>
      <c r="AK171" s="227" t="e">
        <f>INDEX('プルダウン（非表示予定）'!$E$62:$E$86,AJ171)</f>
        <v>#N/A</v>
      </c>
      <c r="AL171" s="47" t="e">
        <f>MATCH(V171,'プルダウン（非表示予定）'!$J$50:$J$58,0)</f>
        <v>#N/A</v>
      </c>
      <c r="AN171" s="248"/>
      <c r="AO171" s="227" t="e">
        <f>INDEX('プルダウン（非表示予定）'!$B$50:$B$58,AL171)</f>
        <v>#N/A</v>
      </c>
      <c r="AP171" s="227" t="e">
        <f>INDEX('プルダウン（非表示予定）'!$C$50:$C$58,AL171)</f>
        <v>#N/A</v>
      </c>
      <c r="AQ171" s="47" t="e">
        <f>INDEX('プルダウン（非表示予定）'!$D$62:$D$86,AJ171)</f>
        <v>#N/A</v>
      </c>
      <c r="AS171" s="383" t="str">
        <f t="shared" si="0"/>
        <v/>
      </c>
      <c r="AT171" s="384" t="str">
        <f t="shared" si="1"/>
        <v/>
      </c>
      <c r="AU171" s="384" t="str">
        <f t="shared" si="2"/>
        <v/>
      </c>
      <c r="AV171" s="383" t="str">
        <f>IF(C171="","",INDEX('プルダウン（非表示予定）'!$G$62:$G$85,AJ171))</f>
        <v/>
      </c>
      <c r="AW171" s="383" t="str">
        <f t="shared" si="3"/>
        <v/>
      </c>
      <c r="BK171" s="100"/>
      <c r="BL171" s="100"/>
      <c r="BM171" s="100"/>
      <c r="BN171" s="100"/>
      <c r="CE171" s="74"/>
      <c r="CG171" s="74"/>
      <c r="DG171" s="227"/>
    </row>
    <row r="172" spans="1:111" s="47" customFormat="1" ht="35.25" customHeight="1">
      <c r="A172" s="57"/>
      <c r="B172" s="246">
        <v>35</v>
      </c>
      <c r="C172" s="404"/>
      <c r="D172" s="405"/>
      <c r="E172" s="405"/>
      <c r="F172" s="405"/>
      <c r="G172" s="405"/>
      <c r="H172" s="405"/>
      <c r="I172" s="467"/>
      <c r="J172" s="468"/>
      <c r="K172" s="404"/>
      <c r="L172" s="405"/>
      <c r="M172" s="405"/>
      <c r="N172" s="405"/>
      <c r="O172" s="405"/>
      <c r="P172" s="405"/>
      <c r="Q172" s="469"/>
      <c r="R172" s="416" t="str">
        <f>IFERROR(IF(C172="","",'プルダウン（非表示予定）'!$B$61),"")</f>
        <v/>
      </c>
      <c r="S172" s="416"/>
      <c r="T172" s="416" t="str">
        <f>IFERROR(IF(C172="","",INDEX('プルダウン（非表示予定）'!$C$62:$C$86,AJ172)),"")</f>
        <v/>
      </c>
      <c r="U172" s="416"/>
      <c r="V172" s="412" t="str">
        <f>IFERROR(INDEX('プルダウン（非表示予定）'!$J$50:$J$58,AK172),"")</f>
        <v/>
      </c>
      <c r="W172" s="413"/>
      <c r="X172" s="393"/>
      <c r="Y172" s="393"/>
      <c r="Z172" s="393"/>
      <c r="AA172" s="394"/>
      <c r="AB172" s="402"/>
      <c r="AC172" s="403"/>
      <c r="AI172" s="247"/>
      <c r="AJ172" s="211" t="e">
        <f>MATCH(R172,'プルダウン（非表示予定）'!$B$62:$B$86,0)</f>
        <v>#N/A</v>
      </c>
      <c r="AK172" s="227" t="e">
        <f>INDEX('プルダウン（非表示予定）'!$E$62:$E$86,AJ172)</f>
        <v>#N/A</v>
      </c>
      <c r="AL172" s="47" t="e">
        <f>MATCH(V172,'プルダウン（非表示予定）'!$J$50:$J$58,0)</f>
        <v>#N/A</v>
      </c>
      <c r="AN172" s="248"/>
      <c r="AO172" s="227" t="e">
        <f>INDEX('プルダウン（非表示予定）'!$B$50:$B$58,AL172)</f>
        <v>#N/A</v>
      </c>
      <c r="AP172" s="227" t="e">
        <f>INDEX('プルダウン（非表示予定）'!$C$50:$C$58,AL172)</f>
        <v>#N/A</v>
      </c>
      <c r="AQ172" s="47" t="e">
        <f>INDEX('プルダウン（非表示予定）'!$D$62:$D$86,AJ172)</f>
        <v>#N/A</v>
      </c>
      <c r="AS172" s="383" t="str">
        <f t="shared" si="0"/>
        <v/>
      </c>
      <c r="AT172" s="384" t="str">
        <f t="shared" si="1"/>
        <v/>
      </c>
      <c r="AU172" s="384" t="str">
        <f t="shared" si="2"/>
        <v/>
      </c>
      <c r="AV172" s="383" t="str">
        <f>IF(C172="","",INDEX('プルダウン（非表示予定）'!$G$62:$G$85,AJ172))</f>
        <v/>
      </c>
      <c r="AW172" s="383" t="str">
        <f t="shared" si="3"/>
        <v/>
      </c>
      <c r="BK172" s="100"/>
      <c r="BL172" s="100"/>
      <c r="BM172" s="100"/>
      <c r="BN172" s="100"/>
      <c r="CE172" s="74"/>
      <c r="CG172" s="74"/>
      <c r="DG172" s="227"/>
    </row>
    <row r="173" spans="1:111" s="47" customFormat="1" ht="35.25" customHeight="1">
      <c r="A173" s="57"/>
      <c r="B173" s="246">
        <v>36</v>
      </c>
      <c r="C173" s="404"/>
      <c r="D173" s="405"/>
      <c r="E173" s="405"/>
      <c r="F173" s="405"/>
      <c r="G173" s="405"/>
      <c r="H173" s="405"/>
      <c r="I173" s="467"/>
      <c r="J173" s="468"/>
      <c r="K173" s="404"/>
      <c r="L173" s="405"/>
      <c r="M173" s="405"/>
      <c r="N173" s="405"/>
      <c r="O173" s="405"/>
      <c r="P173" s="405"/>
      <c r="Q173" s="469"/>
      <c r="R173" s="416" t="str">
        <f>IFERROR(IF(C173="","",'プルダウン（非表示予定）'!$B$61),"")</f>
        <v/>
      </c>
      <c r="S173" s="416"/>
      <c r="T173" s="416" t="str">
        <f>IFERROR(IF(C173="","",INDEX('プルダウン（非表示予定）'!$C$62:$C$86,AJ173)),"")</f>
        <v/>
      </c>
      <c r="U173" s="416"/>
      <c r="V173" s="412" t="str">
        <f>IFERROR(INDEX('プルダウン（非表示予定）'!$J$50:$J$58,AK173),"")</f>
        <v/>
      </c>
      <c r="W173" s="413"/>
      <c r="X173" s="393"/>
      <c r="Y173" s="393"/>
      <c r="Z173" s="393"/>
      <c r="AA173" s="394"/>
      <c r="AB173" s="402"/>
      <c r="AC173" s="403"/>
      <c r="AI173" s="247"/>
      <c r="AJ173" s="211" t="e">
        <f>MATCH(R173,'プルダウン（非表示予定）'!$B$62:$B$86,0)</f>
        <v>#N/A</v>
      </c>
      <c r="AK173" s="227" t="e">
        <f>INDEX('プルダウン（非表示予定）'!$E$62:$E$86,AJ173)</f>
        <v>#N/A</v>
      </c>
      <c r="AL173" s="47" t="e">
        <f>MATCH(V173,'プルダウン（非表示予定）'!$J$50:$J$58,0)</f>
        <v>#N/A</v>
      </c>
      <c r="AN173" s="248"/>
      <c r="AO173" s="227" t="e">
        <f>INDEX('プルダウン（非表示予定）'!$B$50:$B$58,AL173)</f>
        <v>#N/A</v>
      </c>
      <c r="AP173" s="227" t="e">
        <f>INDEX('プルダウン（非表示予定）'!$C$50:$C$58,AL173)</f>
        <v>#N/A</v>
      </c>
      <c r="AQ173" s="47" t="e">
        <f>INDEX('プルダウン（非表示予定）'!$D$62:$D$86,AJ173)</f>
        <v>#N/A</v>
      </c>
      <c r="AS173" s="383" t="str">
        <f t="shared" si="0"/>
        <v/>
      </c>
      <c r="AT173" s="384" t="str">
        <f t="shared" si="1"/>
        <v/>
      </c>
      <c r="AU173" s="384" t="str">
        <f t="shared" si="2"/>
        <v/>
      </c>
      <c r="AV173" s="383" t="str">
        <f>IF(C173="","",INDEX('プルダウン（非表示予定）'!$G$62:$G$85,AJ173))</f>
        <v/>
      </c>
      <c r="AW173" s="383" t="str">
        <f t="shared" si="3"/>
        <v/>
      </c>
      <c r="BK173" s="100"/>
      <c r="BL173" s="100"/>
      <c r="BM173" s="100"/>
      <c r="BN173" s="100"/>
      <c r="CE173" s="74"/>
      <c r="CG173" s="74"/>
      <c r="DG173" s="227"/>
    </row>
    <row r="174" spans="1:111" s="47" customFormat="1" ht="35.25" customHeight="1">
      <c r="A174" s="57"/>
      <c r="B174" s="246">
        <v>37</v>
      </c>
      <c r="C174" s="404"/>
      <c r="D174" s="405"/>
      <c r="E174" s="405"/>
      <c r="F174" s="405"/>
      <c r="G174" s="405"/>
      <c r="H174" s="405"/>
      <c r="I174" s="467"/>
      <c r="J174" s="468"/>
      <c r="K174" s="404"/>
      <c r="L174" s="405"/>
      <c r="M174" s="405"/>
      <c r="N174" s="405"/>
      <c r="O174" s="405"/>
      <c r="P174" s="405"/>
      <c r="Q174" s="469"/>
      <c r="R174" s="416" t="str">
        <f>IFERROR(IF(C174="","",'プルダウン（非表示予定）'!$B$61),"")</f>
        <v/>
      </c>
      <c r="S174" s="416"/>
      <c r="T174" s="416" t="str">
        <f>IFERROR(IF(C174="","",INDEX('プルダウン（非表示予定）'!$C$62:$C$86,AJ174)),"")</f>
        <v/>
      </c>
      <c r="U174" s="416"/>
      <c r="V174" s="412" t="str">
        <f>IFERROR(INDEX('プルダウン（非表示予定）'!$J$50:$J$58,AK174),"")</f>
        <v/>
      </c>
      <c r="W174" s="413"/>
      <c r="X174" s="393"/>
      <c r="Y174" s="393"/>
      <c r="Z174" s="393"/>
      <c r="AA174" s="394"/>
      <c r="AB174" s="402"/>
      <c r="AC174" s="403"/>
      <c r="AI174" s="247"/>
      <c r="AJ174" s="211" t="e">
        <f>MATCH(R174,'プルダウン（非表示予定）'!$B$62:$B$86,0)</f>
        <v>#N/A</v>
      </c>
      <c r="AK174" s="227" t="e">
        <f>INDEX('プルダウン（非表示予定）'!$E$62:$E$86,AJ174)</f>
        <v>#N/A</v>
      </c>
      <c r="AL174" s="47" t="e">
        <f>MATCH(V174,'プルダウン（非表示予定）'!$J$50:$J$58,0)</f>
        <v>#N/A</v>
      </c>
      <c r="AN174" s="248"/>
      <c r="AO174" s="227" t="e">
        <f>INDEX('プルダウン（非表示予定）'!$B$50:$B$58,AL174)</f>
        <v>#N/A</v>
      </c>
      <c r="AP174" s="227" t="e">
        <f>INDEX('プルダウン（非表示予定）'!$C$50:$C$58,AL174)</f>
        <v>#N/A</v>
      </c>
      <c r="AQ174" s="47" t="e">
        <f>INDEX('プルダウン（非表示予定）'!$D$62:$D$86,AJ174)</f>
        <v>#N/A</v>
      </c>
      <c r="AS174" s="383" t="str">
        <f t="shared" si="0"/>
        <v/>
      </c>
      <c r="AT174" s="384" t="str">
        <f t="shared" si="1"/>
        <v/>
      </c>
      <c r="AU174" s="384" t="str">
        <f t="shared" si="2"/>
        <v/>
      </c>
      <c r="AV174" s="383" t="str">
        <f>IF(C174="","",INDEX('プルダウン（非表示予定）'!$G$62:$G$85,AJ174))</f>
        <v/>
      </c>
      <c r="AW174" s="383" t="str">
        <f t="shared" si="3"/>
        <v/>
      </c>
      <c r="BK174" s="100"/>
      <c r="BL174" s="100"/>
      <c r="BM174" s="100"/>
      <c r="BN174" s="100"/>
      <c r="CE174" s="74"/>
      <c r="CG174" s="74"/>
      <c r="DG174" s="227"/>
    </row>
    <row r="175" spans="1:111" s="47" customFormat="1" ht="35.25" customHeight="1">
      <c r="A175" s="57"/>
      <c r="B175" s="246">
        <v>38</v>
      </c>
      <c r="C175" s="404"/>
      <c r="D175" s="405"/>
      <c r="E175" s="405"/>
      <c r="F175" s="405"/>
      <c r="G175" s="405"/>
      <c r="H175" s="405"/>
      <c r="I175" s="467"/>
      <c r="J175" s="468"/>
      <c r="K175" s="404"/>
      <c r="L175" s="405"/>
      <c r="M175" s="405"/>
      <c r="N175" s="405"/>
      <c r="O175" s="405"/>
      <c r="P175" s="405"/>
      <c r="Q175" s="469"/>
      <c r="R175" s="416" t="str">
        <f>IFERROR(IF(C175="","",'プルダウン（非表示予定）'!$B$61),"")</f>
        <v/>
      </c>
      <c r="S175" s="416"/>
      <c r="T175" s="416" t="str">
        <f>IFERROR(IF(C175="","",INDEX('プルダウン（非表示予定）'!$C$62:$C$86,AJ175)),"")</f>
        <v/>
      </c>
      <c r="U175" s="416"/>
      <c r="V175" s="412" t="str">
        <f>IFERROR(INDEX('プルダウン（非表示予定）'!$J$50:$J$58,AK175),"")</f>
        <v/>
      </c>
      <c r="W175" s="413"/>
      <c r="X175" s="393"/>
      <c r="Y175" s="393"/>
      <c r="Z175" s="393"/>
      <c r="AA175" s="394"/>
      <c r="AB175" s="402"/>
      <c r="AC175" s="403"/>
      <c r="AI175" s="247"/>
      <c r="AJ175" s="211" t="e">
        <f>MATCH(R175,'プルダウン（非表示予定）'!$B$62:$B$86,0)</f>
        <v>#N/A</v>
      </c>
      <c r="AK175" s="227" t="e">
        <f>INDEX('プルダウン（非表示予定）'!$E$62:$E$86,AJ175)</f>
        <v>#N/A</v>
      </c>
      <c r="AL175" s="47" t="e">
        <f>MATCH(V175,'プルダウン（非表示予定）'!$J$50:$J$58,0)</f>
        <v>#N/A</v>
      </c>
      <c r="AN175" s="248"/>
      <c r="AO175" s="227" t="e">
        <f>INDEX('プルダウン（非表示予定）'!$B$50:$B$58,AL175)</f>
        <v>#N/A</v>
      </c>
      <c r="AP175" s="227" t="e">
        <f>INDEX('プルダウン（非表示予定）'!$C$50:$C$58,AL175)</f>
        <v>#N/A</v>
      </c>
      <c r="AQ175" s="47" t="e">
        <f>INDEX('プルダウン（非表示予定）'!$D$62:$D$86,AJ175)</f>
        <v>#N/A</v>
      </c>
      <c r="AS175" s="383" t="str">
        <f t="shared" si="0"/>
        <v/>
      </c>
      <c r="AT175" s="384" t="str">
        <f t="shared" si="1"/>
        <v/>
      </c>
      <c r="AU175" s="384" t="str">
        <f t="shared" si="2"/>
        <v/>
      </c>
      <c r="AV175" s="383" t="str">
        <f>IF(C175="","",INDEX('プルダウン（非表示予定）'!$G$62:$G$85,AJ175))</f>
        <v/>
      </c>
      <c r="AW175" s="383" t="str">
        <f t="shared" si="3"/>
        <v/>
      </c>
      <c r="BK175" s="100"/>
      <c r="BL175" s="100"/>
      <c r="BM175" s="100"/>
      <c r="BN175" s="100"/>
      <c r="CE175" s="74"/>
      <c r="CG175" s="74"/>
      <c r="DG175" s="227"/>
    </row>
    <row r="176" spans="1:111" s="47" customFormat="1" ht="35.25" customHeight="1">
      <c r="A176" s="57"/>
      <c r="B176" s="246">
        <v>39</v>
      </c>
      <c r="C176" s="404"/>
      <c r="D176" s="405"/>
      <c r="E176" s="405"/>
      <c r="F176" s="405"/>
      <c r="G176" s="405"/>
      <c r="H176" s="405"/>
      <c r="I176" s="467"/>
      <c r="J176" s="468"/>
      <c r="K176" s="404"/>
      <c r="L176" s="405"/>
      <c r="M176" s="405"/>
      <c r="N176" s="405"/>
      <c r="O176" s="405"/>
      <c r="P176" s="405"/>
      <c r="Q176" s="469"/>
      <c r="R176" s="416" t="str">
        <f>IFERROR(IF(C176="","",'プルダウン（非表示予定）'!$B$61),"")</f>
        <v/>
      </c>
      <c r="S176" s="416"/>
      <c r="T176" s="416" t="str">
        <f>IFERROR(IF(C176="","",INDEX('プルダウン（非表示予定）'!$C$62:$C$86,AJ176)),"")</f>
        <v/>
      </c>
      <c r="U176" s="416"/>
      <c r="V176" s="412" t="str">
        <f>IFERROR(INDEX('プルダウン（非表示予定）'!$J$50:$J$58,AK176),"")</f>
        <v/>
      </c>
      <c r="W176" s="413"/>
      <c r="X176" s="393"/>
      <c r="Y176" s="393"/>
      <c r="Z176" s="393"/>
      <c r="AA176" s="394"/>
      <c r="AB176" s="402"/>
      <c r="AC176" s="403"/>
      <c r="AI176" s="247"/>
      <c r="AJ176" s="211" t="e">
        <f>MATCH(R176,'プルダウン（非表示予定）'!$B$62:$B$86,0)</f>
        <v>#N/A</v>
      </c>
      <c r="AK176" s="227" t="e">
        <f>INDEX('プルダウン（非表示予定）'!$E$62:$E$86,AJ176)</f>
        <v>#N/A</v>
      </c>
      <c r="AL176" s="47" t="e">
        <f>MATCH(V176,'プルダウン（非表示予定）'!$J$50:$J$58,0)</f>
        <v>#N/A</v>
      </c>
      <c r="AN176" s="248"/>
      <c r="AO176" s="227" t="e">
        <f>INDEX('プルダウン（非表示予定）'!$B$50:$B$58,AL176)</f>
        <v>#N/A</v>
      </c>
      <c r="AP176" s="227" t="e">
        <f>INDEX('プルダウン（非表示予定）'!$C$50:$C$58,AL176)</f>
        <v>#N/A</v>
      </c>
      <c r="AQ176" s="47" t="e">
        <f>INDEX('プルダウン（非表示予定）'!$D$62:$D$86,AJ176)</f>
        <v>#N/A</v>
      </c>
      <c r="AS176" s="383" t="str">
        <f t="shared" si="0"/>
        <v/>
      </c>
      <c r="AT176" s="384" t="str">
        <f t="shared" si="1"/>
        <v/>
      </c>
      <c r="AU176" s="384" t="str">
        <f t="shared" si="2"/>
        <v/>
      </c>
      <c r="AV176" s="383" t="str">
        <f>IF(C176="","",INDEX('プルダウン（非表示予定）'!$G$62:$G$85,AJ176))</f>
        <v/>
      </c>
      <c r="AW176" s="383" t="str">
        <f t="shared" si="3"/>
        <v/>
      </c>
      <c r="BK176" s="100"/>
      <c r="BL176" s="100"/>
      <c r="BM176" s="100"/>
      <c r="BN176" s="100"/>
      <c r="CE176" s="74"/>
      <c r="CG176" s="74"/>
      <c r="DG176" s="227"/>
    </row>
    <row r="177" spans="1:111" s="47" customFormat="1" ht="35.25" customHeight="1">
      <c r="A177" s="57"/>
      <c r="B177" s="246">
        <v>40</v>
      </c>
      <c r="C177" s="404"/>
      <c r="D177" s="405"/>
      <c r="E177" s="405"/>
      <c r="F177" s="405"/>
      <c r="G177" s="405"/>
      <c r="H177" s="405"/>
      <c r="I177" s="467"/>
      <c r="J177" s="468"/>
      <c r="K177" s="404"/>
      <c r="L177" s="405"/>
      <c r="M177" s="405"/>
      <c r="N177" s="405"/>
      <c r="O177" s="405"/>
      <c r="P177" s="405"/>
      <c r="Q177" s="469"/>
      <c r="R177" s="416" t="str">
        <f>IFERROR(IF(C177="","",'プルダウン（非表示予定）'!$B$61),"")</f>
        <v/>
      </c>
      <c r="S177" s="416"/>
      <c r="T177" s="416" t="str">
        <f>IFERROR(IF(C177="","",INDEX('プルダウン（非表示予定）'!$C$62:$C$86,AJ177)),"")</f>
        <v/>
      </c>
      <c r="U177" s="416"/>
      <c r="V177" s="412" t="str">
        <f>IFERROR(INDEX('プルダウン（非表示予定）'!$J$50:$J$58,AK177),"")</f>
        <v/>
      </c>
      <c r="W177" s="413"/>
      <c r="X177" s="393"/>
      <c r="Y177" s="393"/>
      <c r="Z177" s="393"/>
      <c r="AA177" s="394"/>
      <c r="AB177" s="402"/>
      <c r="AC177" s="403"/>
      <c r="AI177" s="247"/>
      <c r="AJ177" s="211" t="e">
        <f>MATCH(R177,'プルダウン（非表示予定）'!$B$62:$B$86,0)</f>
        <v>#N/A</v>
      </c>
      <c r="AK177" s="227" t="e">
        <f>INDEX('プルダウン（非表示予定）'!$E$62:$E$86,AJ177)</f>
        <v>#N/A</v>
      </c>
      <c r="AL177" s="47" t="e">
        <f>MATCH(V177,'プルダウン（非表示予定）'!$J$50:$J$58,0)</f>
        <v>#N/A</v>
      </c>
      <c r="AN177" s="248"/>
      <c r="AO177" s="227" t="e">
        <f>INDEX('プルダウン（非表示予定）'!$B$50:$B$58,AL177)</f>
        <v>#N/A</v>
      </c>
      <c r="AP177" s="227" t="e">
        <f>INDEX('プルダウン（非表示予定）'!$C$50:$C$58,AL177)</f>
        <v>#N/A</v>
      </c>
      <c r="AQ177" s="47" t="e">
        <f>INDEX('プルダウン（非表示予定）'!$D$62:$D$86,AJ177)</f>
        <v>#N/A</v>
      </c>
      <c r="AS177" s="383" t="str">
        <f t="shared" si="0"/>
        <v/>
      </c>
      <c r="AT177" s="384" t="str">
        <f t="shared" si="1"/>
        <v/>
      </c>
      <c r="AU177" s="384" t="str">
        <f t="shared" si="2"/>
        <v/>
      </c>
      <c r="AV177" s="383" t="str">
        <f>IF(C177="","",INDEX('プルダウン（非表示予定）'!$G$62:$G$85,AJ177))</f>
        <v/>
      </c>
      <c r="AW177" s="383" t="str">
        <f t="shared" si="3"/>
        <v/>
      </c>
      <c r="BK177" s="100"/>
      <c r="BL177" s="100"/>
      <c r="BM177" s="100"/>
      <c r="BN177" s="100"/>
      <c r="CE177" s="74"/>
      <c r="CG177" s="74"/>
      <c r="DG177" s="227"/>
    </row>
    <row r="178" spans="1:111" s="47" customFormat="1" ht="35.25" customHeight="1">
      <c r="A178" s="57"/>
      <c r="B178" s="246">
        <v>41</v>
      </c>
      <c r="C178" s="404"/>
      <c r="D178" s="405"/>
      <c r="E178" s="405"/>
      <c r="F178" s="405"/>
      <c r="G178" s="405"/>
      <c r="H178" s="405"/>
      <c r="I178" s="467"/>
      <c r="J178" s="468"/>
      <c r="K178" s="404"/>
      <c r="L178" s="405"/>
      <c r="M178" s="405"/>
      <c r="N178" s="405"/>
      <c r="O178" s="405"/>
      <c r="P178" s="405"/>
      <c r="Q178" s="469"/>
      <c r="R178" s="416" t="str">
        <f>IFERROR(IF(C178="","",'プルダウン（非表示予定）'!$B$61),"")</f>
        <v/>
      </c>
      <c r="S178" s="416"/>
      <c r="T178" s="416" t="str">
        <f>IFERROR(IF(C178="","",INDEX('プルダウン（非表示予定）'!$C$62:$C$86,AJ178)),"")</f>
        <v/>
      </c>
      <c r="U178" s="416"/>
      <c r="V178" s="412" t="str">
        <f>IFERROR(INDEX('プルダウン（非表示予定）'!$J$50:$J$58,AK178),"")</f>
        <v/>
      </c>
      <c r="W178" s="413"/>
      <c r="X178" s="393"/>
      <c r="Y178" s="393"/>
      <c r="Z178" s="393"/>
      <c r="AA178" s="394"/>
      <c r="AB178" s="402"/>
      <c r="AC178" s="403"/>
      <c r="AI178" s="247"/>
      <c r="AJ178" s="211" t="e">
        <f>MATCH(R178,'プルダウン（非表示予定）'!$B$62:$B$86,0)</f>
        <v>#N/A</v>
      </c>
      <c r="AK178" s="227" t="e">
        <f>INDEX('プルダウン（非表示予定）'!$E$62:$E$86,AJ178)</f>
        <v>#N/A</v>
      </c>
      <c r="AL178" s="47" t="e">
        <f>MATCH(V178,'プルダウン（非表示予定）'!$J$50:$J$58,0)</f>
        <v>#N/A</v>
      </c>
      <c r="AN178" s="248"/>
      <c r="AO178" s="227" t="e">
        <f>INDEX('プルダウン（非表示予定）'!$B$50:$B$58,AL178)</f>
        <v>#N/A</v>
      </c>
      <c r="AP178" s="227" t="e">
        <f>INDEX('プルダウン（非表示予定）'!$C$50:$C$58,AL178)</f>
        <v>#N/A</v>
      </c>
      <c r="AQ178" s="47" t="e">
        <f>INDEX('プルダウン（非表示予定）'!$D$62:$D$86,AJ178)</f>
        <v>#N/A</v>
      </c>
      <c r="AS178" s="383" t="str">
        <f t="shared" si="0"/>
        <v/>
      </c>
      <c r="AT178" s="384" t="str">
        <f t="shared" si="1"/>
        <v/>
      </c>
      <c r="AU178" s="384" t="str">
        <f t="shared" si="2"/>
        <v/>
      </c>
      <c r="AV178" s="383" t="str">
        <f>IF(C178="","",INDEX('プルダウン（非表示予定）'!$G$62:$G$85,AJ178))</f>
        <v/>
      </c>
      <c r="AW178" s="383" t="str">
        <f t="shared" si="3"/>
        <v/>
      </c>
      <c r="BK178" s="100"/>
      <c r="BL178" s="100"/>
      <c r="BM178" s="100"/>
      <c r="BN178" s="100"/>
      <c r="CE178" s="74"/>
      <c r="CG178" s="74"/>
      <c r="DG178" s="227"/>
    </row>
    <row r="179" spans="1:111" s="47" customFormat="1" ht="35.25" customHeight="1">
      <c r="A179" s="57"/>
      <c r="B179" s="246">
        <v>42</v>
      </c>
      <c r="C179" s="404"/>
      <c r="D179" s="405"/>
      <c r="E179" s="405"/>
      <c r="F179" s="405"/>
      <c r="G179" s="405"/>
      <c r="H179" s="405"/>
      <c r="I179" s="467"/>
      <c r="J179" s="468"/>
      <c r="K179" s="404"/>
      <c r="L179" s="405"/>
      <c r="M179" s="405"/>
      <c r="N179" s="405"/>
      <c r="O179" s="405"/>
      <c r="P179" s="405"/>
      <c r="Q179" s="469"/>
      <c r="R179" s="416" t="str">
        <f>IFERROR(IF(C179="","",'プルダウン（非表示予定）'!$B$61),"")</f>
        <v/>
      </c>
      <c r="S179" s="416"/>
      <c r="T179" s="416" t="str">
        <f>IFERROR(IF(C179="","",INDEX('プルダウン（非表示予定）'!$C$62:$C$86,AJ179)),"")</f>
        <v/>
      </c>
      <c r="U179" s="416"/>
      <c r="V179" s="412" t="str">
        <f>IFERROR(INDEX('プルダウン（非表示予定）'!$J$50:$J$58,AK179),"")</f>
        <v/>
      </c>
      <c r="W179" s="413"/>
      <c r="X179" s="393"/>
      <c r="Y179" s="393"/>
      <c r="Z179" s="393"/>
      <c r="AA179" s="394"/>
      <c r="AB179" s="402"/>
      <c r="AC179" s="403"/>
      <c r="AI179" s="247"/>
      <c r="AJ179" s="211" t="e">
        <f>MATCH(R179,'プルダウン（非表示予定）'!$B$62:$B$86,0)</f>
        <v>#N/A</v>
      </c>
      <c r="AK179" s="227" t="e">
        <f>INDEX('プルダウン（非表示予定）'!$E$62:$E$86,AJ179)</f>
        <v>#N/A</v>
      </c>
      <c r="AL179" s="47" t="e">
        <f>MATCH(V179,'プルダウン（非表示予定）'!$J$50:$J$58,0)</f>
        <v>#N/A</v>
      </c>
      <c r="AN179" s="248"/>
      <c r="AO179" s="227" t="e">
        <f>INDEX('プルダウン（非表示予定）'!$B$50:$B$58,AL179)</f>
        <v>#N/A</v>
      </c>
      <c r="AP179" s="227" t="e">
        <f>INDEX('プルダウン（非表示予定）'!$C$50:$C$58,AL179)</f>
        <v>#N/A</v>
      </c>
      <c r="AQ179" s="47" t="e">
        <f>INDEX('プルダウン（非表示予定）'!$D$62:$D$86,AJ179)</f>
        <v>#N/A</v>
      </c>
      <c r="AS179" s="383" t="str">
        <f t="shared" si="0"/>
        <v/>
      </c>
      <c r="AT179" s="384" t="str">
        <f t="shared" si="1"/>
        <v/>
      </c>
      <c r="AU179" s="384" t="str">
        <f t="shared" si="2"/>
        <v/>
      </c>
      <c r="AV179" s="383" t="str">
        <f>IF(C179="","",INDEX('プルダウン（非表示予定）'!$G$62:$G$85,AJ179))</f>
        <v/>
      </c>
      <c r="AW179" s="383" t="str">
        <f t="shared" si="3"/>
        <v/>
      </c>
      <c r="BK179" s="100"/>
      <c r="BL179" s="100"/>
      <c r="BM179" s="100"/>
      <c r="BN179" s="100"/>
      <c r="CE179" s="74"/>
      <c r="CG179" s="74"/>
      <c r="DG179" s="227"/>
    </row>
    <row r="180" spans="1:111" s="47" customFormat="1" ht="35.25" customHeight="1">
      <c r="A180" s="57"/>
      <c r="B180" s="246">
        <v>43</v>
      </c>
      <c r="C180" s="404"/>
      <c r="D180" s="405"/>
      <c r="E180" s="405"/>
      <c r="F180" s="405"/>
      <c r="G180" s="405"/>
      <c r="H180" s="405"/>
      <c r="I180" s="467"/>
      <c r="J180" s="468"/>
      <c r="K180" s="404"/>
      <c r="L180" s="405"/>
      <c r="M180" s="405"/>
      <c r="N180" s="405"/>
      <c r="O180" s="405"/>
      <c r="P180" s="405"/>
      <c r="Q180" s="469"/>
      <c r="R180" s="416" t="str">
        <f>IFERROR(IF(C180="","",'プルダウン（非表示予定）'!$B$61),"")</f>
        <v/>
      </c>
      <c r="S180" s="416"/>
      <c r="T180" s="416" t="str">
        <f>IFERROR(IF(C180="","",INDEX('プルダウン（非表示予定）'!$C$62:$C$86,AJ180)),"")</f>
        <v/>
      </c>
      <c r="U180" s="416"/>
      <c r="V180" s="412" t="str">
        <f>IFERROR(INDEX('プルダウン（非表示予定）'!$J$50:$J$58,AK180),"")</f>
        <v/>
      </c>
      <c r="W180" s="413"/>
      <c r="X180" s="393"/>
      <c r="Y180" s="393"/>
      <c r="Z180" s="393"/>
      <c r="AA180" s="394"/>
      <c r="AB180" s="402"/>
      <c r="AC180" s="403"/>
      <c r="AI180" s="247"/>
      <c r="AJ180" s="211" t="e">
        <f>MATCH(R180,'プルダウン（非表示予定）'!$B$62:$B$86,0)</f>
        <v>#N/A</v>
      </c>
      <c r="AK180" s="227" t="e">
        <f>INDEX('プルダウン（非表示予定）'!$E$62:$E$86,AJ180)</f>
        <v>#N/A</v>
      </c>
      <c r="AL180" s="47" t="e">
        <f>MATCH(V180,'プルダウン（非表示予定）'!$J$50:$J$58,0)</f>
        <v>#N/A</v>
      </c>
      <c r="AN180" s="248"/>
      <c r="AO180" s="227" t="e">
        <f>INDEX('プルダウン（非表示予定）'!$B$50:$B$58,AL180)</f>
        <v>#N/A</v>
      </c>
      <c r="AP180" s="227" t="e">
        <f>INDEX('プルダウン（非表示予定）'!$C$50:$C$58,AL180)</f>
        <v>#N/A</v>
      </c>
      <c r="AQ180" s="47" t="e">
        <f>INDEX('プルダウン（非表示予定）'!$D$62:$D$86,AJ180)</f>
        <v>#N/A</v>
      </c>
      <c r="AS180" s="383" t="str">
        <f t="shared" si="0"/>
        <v/>
      </c>
      <c r="AT180" s="384" t="str">
        <f t="shared" si="1"/>
        <v/>
      </c>
      <c r="AU180" s="384" t="str">
        <f t="shared" si="2"/>
        <v/>
      </c>
      <c r="AV180" s="383" t="str">
        <f>IF(C180="","",INDEX('プルダウン（非表示予定）'!$G$62:$G$85,AJ180))</f>
        <v/>
      </c>
      <c r="AW180" s="383" t="str">
        <f t="shared" si="3"/>
        <v/>
      </c>
      <c r="BK180" s="100"/>
      <c r="BL180" s="100"/>
      <c r="BM180" s="100"/>
      <c r="BN180" s="100"/>
      <c r="CE180" s="74"/>
      <c r="CG180" s="74"/>
      <c r="DG180" s="227"/>
    </row>
    <row r="181" spans="1:111" s="47" customFormat="1" ht="35.25" customHeight="1">
      <c r="A181" s="57"/>
      <c r="B181" s="246">
        <v>44</v>
      </c>
      <c r="C181" s="404"/>
      <c r="D181" s="405"/>
      <c r="E181" s="405"/>
      <c r="F181" s="405"/>
      <c r="G181" s="405"/>
      <c r="H181" s="405"/>
      <c r="I181" s="467"/>
      <c r="J181" s="468"/>
      <c r="K181" s="404"/>
      <c r="L181" s="405"/>
      <c r="M181" s="405"/>
      <c r="N181" s="405"/>
      <c r="O181" s="405"/>
      <c r="P181" s="405"/>
      <c r="Q181" s="469"/>
      <c r="R181" s="416" t="str">
        <f>IFERROR(IF(C181="","",'プルダウン（非表示予定）'!$B$61),"")</f>
        <v/>
      </c>
      <c r="S181" s="416"/>
      <c r="T181" s="416" t="str">
        <f>IFERROR(IF(C181="","",INDEX('プルダウン（非表示予定）'!$C$62:$C$86,AJ181)),"")</f>
        <v/>
      </c>
      <c r="U181" s="416"/>
      <c r="V181" s="412" t="str">
        <f>IFERROR(INDEX('プルダウン（非表示予定）'!$J$50:$J$58,AK181),"")</f>
        <v/>
      </c>
      <c r="W181" s="413"/>
      <c r="X181" s="393"/>
      <c r="Y181" s="393"/>
      <c r="Z181" s="393"/>
      <c r="AA181" s="394"/>
      <c r="AB181" s="402"/>
      <c r="AC181" s="403"/>
      <c r="AI181" s="247"/>
      <c r="AJ181" s="211" t="e">
        <f>MATCH(R181,'プルダウン（非表示予定）'!$B$62:$B$86,0)</f>
        <v>#N/A</v>
      </c>
      <c r="AK181" s="227" t="e">
        <f>INDEX('プルダウン（非表示予定）'!$E$62:$E$86,AJ181)</f>
        <v>#N/A</v>
      </c>
      <c r="AL181" s="47" t="e">
        <f>MATCH(V181,'プルダウン（非表示予定）'!$J$50:$J$58,0)</f>
        <v>#N/A</v>
      </c>
      <c r="AN181" s="248"/>
      <c r="AO181" s="227" t="e">
        <f>INDEX('プルダウン（非表示予定）'!$B$50:$B$58,AL181)</f>
        <v>#N/A</v>
      </c>
      <c r="AP181" s="227" t="e">
        <f>INDEX('プルダウン（非表示予定）'!$C$50:$C$58,AL181)</f>
        <v>#N/A</v>
      </c>
      <c r="AQ181" s="47" t="e">
        <f>INDEX('プルダウン（非表示予定）'!$D$62:$D$86,AJ181)</f>
        <v>#N/A</v>
      </c>
      <c r="AS181" s="383" t="str">
        <f t="shared" si="0"/>
        <v/>
      </c>
      <c r="AT181" s="384" t="str">
        <f t="shared" si="1"/>
        <v/>
      </c>
      <c r="AU181" s="384" t="str">
        <f t="shared" si="2"/>
        <v/>
      </c>
      <c r="AV181" s="383" t="str">
        <f>IF(C181="","",INDEX('プルダウン（非表示予定）'!$G$62:$G$85,AJ181))</f>
        <v/>
      </c>
      <c r="AW181" s="383" t="str">
        <f t="shared" si="3"/>
        <v/>
      </c>
      <c r="BK181" s="100"/>
      <c r="BL181" s="100"/>
      <c r="BM181" s="100"/>
      <c r="BN181" s="100"/>
      <c r="CE181" s="74"/>
      <c r="CG181" s="74"/>
      <c r="DG181" s="227"/>
    </row>
    <row r="182" spans="1:111" s="47" customFormat="1" ht="35.25" customHeight="1">
      <c r="A182" s="57"/>
      <c r="B182" s="246">
        <v>45</v>
      </c>
      <c r="C182" s="404"/>
      <c r="D182" s="405"/>
      <c r="E182" s="405"/>
      <c r="F182" s="405"/>
      <c r="G182" s="405"/>
      <c r="H182" s="405"/>
      <c r="I182" s="467"/>
      <c r="J182" s="468"/>
      <c r="K182" s="404"/>
      <c r="L182" s="405"/>
      <c r="M182" s="405"/>
      <c r="N182" s="405"/>
      <c r="O182" s="405"/>
      <c r="P182" s="405"/>
      <c r="Q182" s="469"/>
      <c r="R182" s="416" t="str">
        <f>IFERROR(IF(C182="","",'プルダウン（非表示予定）'!$B$61),"")</f>
        <v/>
      </c>
      <c r="S182" s="416"/>
      <c r="T182" s="416" t="str">
        <f>IFERROR(IF(C182="","",INDEX('プルダウン（非表示予定）'!$C$62:$C$86,AJ182)),"")</f>
        <v/>
      </c>
      <c r="U182" s="416"/>
      <c r="V182" s="412" t="str">
        <f>IFERROR(INDEX('プルダウン（非表示予定）'!$J$50:$J$58,AK182),"")</f>
        <v/>
      </c>
      <c r="W182" s="413"/>
      <c r="X182" s="393"/>
      <c r="Y182" s="393"/>
      <c r="Z182" s="393"/>
      <c r="AA182" s="394"/>
      <c r="AB182" s="402"/>
      <c r="AC182" s="403"/>
      <c r="AI182" s="247"/>
      <c r="AJ182" s="211" t="e">
        <f>MATCH(R182,'プルダウン（非表示予定）'!$B$62:$B$86,0)</f>
        <v>#N/A</v>
      </c>
      <c r="AK182" s="227" t="e">
        <f>INDEX('プルダウン（非表示予定）'!$E$62:$E$86,AJ182)</f>
        <v>#N/A</v>
      </c>
      <c r="AL182" s="47" t="e">
        <f>MATCH(V182,'プルダウン（非表示予定）'!$J$50:$J$58,0)</f>
        <v>#N/A</v>
      </c>
      <c r="AN182" s="248"/>
      <c r="AO182" s="227" t="e">
        <f>INDEX('プルダウン（非表示予定）'!$B$50:$B$58,AL182)</f>
        <v>#N/A</v>
      </c>
      <c r="AP182" s="227" t="e">
        <f>INDEX('プルダウン（非表示予定）'!$C$50:$C$58,AL182)</f>
        <v>#N/A</v>
      </c>
      <c r="AQ182" s="47" t="e">
        <f>INDEX('プルダウン（非表示予定）'!$D$62:$D$86,AJ182)</f>
        <v>#N/A</v>
      </c>
      <c r="AS182" s="383" t="str">
        <f t="shared" si="0"/>
        <v/>
      </c>
      <c r="AT182" s="384" t="str">
        <f t="shared" si="1"/>
        <v/>
      </c>
      <c r="AU182" s="384" t="str">
        <f t="shared" si="2"/>
        <v/>
      </c>
      <c r="AV182" s="383" t="str">
        <f>IF(C182="","",INDEX('プルダウン（非表示予定）'!$G$62:$G$85,AJ182))</f>
        <v/>
      </c>
      <c r="AW182" s="383" t="str">
        <f t="shared" si="3"/>
        <v/>
      </c>
      <c r="BK182" s="100"/>
      <c r="BL182" s="100"/>
      <c r="BM182" s="100"/>
      <c r="BN182" s="100"/>
      <c r="CE182" s="74"/>
      <c r="CG182" s="74"/>
      <c r="DG182" s="227"/>
    </row>
    <row r="183" spans="1:111" s="47" customFormat="1" ht="35.25" customHeight="1">
      <c r="A183" s="57"/>
      <c r="B183" s="246">
        <v>46</v>
      </c>
      <c r="C183" s="404"/>
      <c r="D183" s="405"/>
      <c r="E183" s="405"/>
      <c r="F183" s="405"/>
      <c r="G183" s="405"/>
      <c r="H183" s="405"/>
      <c r="I183" s="467"/>
      <c r="J183" s="468"/>
      <c r="K183" s="404"/>
      <c r="L183" s="405"/>
      <c r="M183" s="405"/>
      <c r="N183" s="405"/>
      <c r="O183" s="405"/>
      <c r="P183" s="405"/>
      <c r="Q183" s="469"/>
      <c r="R183" s="416" t="str">
        <f>IFERROR(IF(C183="","",'プルダウン（非表示予定）'!$B$61),"")</f>
        <v/>
      </c>
      <c r="S183" s="416"/>
      <c r="T183" s="416" t="str">
        <f>IFERROR(IF(C183="","",INDEX('プルダウン（非表示予定）'!$C$62:$C$86,AJ183)),"")</f>
        <v/>
      </c>
      <c r="U183" s="416"/>
      <c r="V183" s="412" t="str">
        <f>IFERROR(INDEX('プルダウン（非表示予定）'!$J$50:$J$58,AK183),"")</f>
        <v/>
      </c>
      <c r="W183" s="413"/>
      <c r="X183" s="393"/>
      <c r="Y183" s="393"/>
      <c r="Z183" s="393"/>
      <c r="AA183" s="394"/>
      <c r="AB183" s="402"/>
      <c r="AC183" s="403"/>
      <c r="AI183" s="247"/>
      <c r="AJ183" s="211" t="e">
        <f>MATCH(R183,'プルダウン（非表示予定）'!$B$62:$B$86,0)</f>
        <v>#N/A</v>
      </c>
      <c r="AK183" s="227" t="e">
        <f>INDEX('プルダウン（非表示予定）'!$E$62:$E$86,AJ183)</f>
        <v>#N/A</v>
      </c>
      <c r="AL183" s="47" t="e">
        <f>MATCH(V183,'プルダウン（非表示予定）'!$J$50:$J$58,0)</f>
        <v>#N/A</v>
      </c>
      <c r="AN183" s="248"/>
      <c r="AO183" s="227" t="e">
        <f>INDEX('プルダウン（非表示予定）'!$B$50:$B$58,AL183)</f>
        <v>#N/A</v>
      </c>
      <c r="AP183" s="227" t="e">
        <f>INDEX('プルダウン（非表示予定）'!$C$50:$C$58,AL183)</f>
        <v>#N/A</v>
      </c>
      <c r="AQ183" s="47" t="e">
        <f>INDEX('プルダウン（非表示予定）'!$D$62:$D$86,AJ183)</f>
        <v>#N/A</v>
      </c>
      <c r="AS183" s="383" t="str">
        <f t="shared" si="0"/>
        <v/>
      </c>
      <c r="AT183" s="384" t="str">
        <f t="shared" si="1"/>
        <v/>
      </c>
      <c r="AU183" s="384" t="str">
        <f t="shared" si="2"/>
        <v/>
      </c>
      <c r="AV183" s="383" t="str">
        <f>IF(C183="","",INDEX('プルダウン（非表示予定）'!$G$62:$G$85,AJ183))</f>
        <v/>
      </c>
      <c r="AW183" s="383" t="str">
        <f t="shared" si="3"/>
        <v/>
      </c>
      <c r="BK183" s="100"/>
      <c r="BL183" s="100"/>
      <c r="BM183" s="100"/>
      <c r="BN183" s="100"/>
      <c r="CE183" s="74"/>
      <c r="CG183" s="74"/>
      <c r="DG183" s="227"/>
    </row>
    <row r="184" spans="1:111" s="47" customFormat="1" ht="35.25" customHeight="1">
      <c r="A184" s="57"/>
      <c r="B184" s="246">
        <v>47</v>
      </c>
      <c r="C184" s="404"/>
      <c r="D184" s="405"/>
      <c r="E184" s="405"/>
      <c r="F184" s="405"/>
      <c r="G184" s="405"/>
      <c r="H184" s="405"/>
      <c r="I184" s="467"/>
      <c r="J184" s="468"/>
      <c r="K184" s="404"/>
      <c r="L184" s="405"/>
      <c r="M184" s="405"/>
      <c r="N184" s="405"/>
      <c r="O184" s="405"/>
      <c r="P184" s="405"/>
      <c r="Q184" s="469"/>
      <c r="R184" s="416" t="str">
        <f>IFERROR(IF(C184="","",'プルダウン（非表示予定）'!$B$61),"")</f>
        <v/>
      </c>
      <c r="S184" s="416"/>
      <c r="T184" s="416" t="str">
        <f>IFERROR(IF(C184="","",INDEX('プルダウン（非表示予定）'!$C$62:$C$86,AJ184)),"")</f>
        <v/>
      </c>
      <c r="U184" s="416"/>
      <c r="V184" s="412" t="str">
        <f>IFERROR(INDEX('プルダウン（非表示予定）'!$J$50:$J$58,AK184),"")</f>
        <v/>
      </c>
      <c r="W184" s="413"/>
      <c r="X184" s="393"/>
      <c r="Y184" s="393"/>
      <c r="Z184" s="393"/>
      <c r="AA184" s="394"/>
      <c r="AB184" s="402"/>
      <c r="AC184" s="403"/>
      <c r="AI184" s="247"/>
      <c r="AJ184" s="211" t="e">
        <f>MATCH(R184,'プルダウン（非表示予定）'!$B$62:$B$86,0)</f>
        <v>#N/A</v>
      </c>
      <c r="AK184" s="227" t="e">
        <f>INDEX('プルダウン（非表示予定）'!$E$62:$E$86,AJ184)</f>
        <v>#N/A</v>
      </c>
      <c r="AL184" s="47" t="e">
        <f>MATCH(V184,'プルダウン（非表示予定）'!$J$50:$J$58,0)</f>
        <v>#N/A</v>
      </c>
      <c r="AN184" s="248"/>
      <c r="AO184" s="227" t="e">
        <f>INDEX('プルダウン（非表示予定）'!$B$50:$B$58,AL184)</f>
        <v>#N/A</v>
      </c>
      <c r="AP184" s="227" t="e">
        <f>INDEX('プルダウン（非表示予定）'!$C$50:$C$58,AL184)</f>
        <v>#N/A</v>
      </c>
      <c r="AQ184" s="47" t="e">
        <f>INDEX('プルダウン（非表示予定）'!$D$62:$D$86,AJ184)</f>
        <v>#N/A</v>
      </c>
      <c r="AS184" s="383" t="str">
        <f t="shared" si="0"/>
        <v/>
      </c>
      <c r="AT184" s="384" t="str">
        <f t="shared" si="1"/>
        <v/>
      </c>
      <c r="AU184" s="384" t="str">
        <f t="shared" si="2"/>
        <v/>
      </c>
      <c r="AV184" s="383" t="str">
        <f>IF(C184="","",INDEX('プルダウン（非表示予定）'!$G$62:$G$85,AJ184))</f>
        <v/>
      </c>
      <c r="AW184" s="383" t="str">
        <f t="shared" si="3"/>
        <v/>
      </c>
      <c r="BK184" s="100"/>
      <c r="BL184" s="100"/>
      <c r="BM184" s="100"/>
      <c r="BN184" s="100"/>
      <c r="CE184" s="74"/>
      <c r="CG184" s="74"/>
      <c r="DG184" s="227"/>
    </row>
    <row r="185" spans="1:111" s="47" customFormat="1" ht="35.25" customHeight="1">
      <c r="A185" s="57"/>
      <c r="B185" s="246">
        <v>48</v>
      </c>
      <c r="C185" s="404"/>
      <c r="D185" s="405"/>
      <c r="E185" s="405"/>
      <c r="F185" s="405"/>
      <c r="G185" s="405"/>
      <c r="H185" s="405"/>
      <c r="I185" s="467"/>
      <c r="J185" s="468"/>
      <c r="K185" s="404"/>
      <c r="L185" s="405"/>
      <c r="M185" s="405"/>
      <c r="N185" s="405"/>
      <c r="O185" s="405"/>
      <c r="P185" s="405"/>
      <c r="Q185" s="469"/>
      <c r="R185" s="416" t="str">
        <f>IFERROR(IF(C185="","",'プルダウン（非表示予定）'!$B$61),"")</f>
        <v/>
      </c>
      <c r="S185" s="416"/>
      <c r="T185" s="416" t="str">
        <f>IFERROR(IF(C185="","",INDEX('プルダウン（非表示予定）'!$C$62:$C$86,AJ185)),"")</f>
        <v/>
      </c>
      <c r="U185" s="416"/>
      <c r="V185" s="412" t="str">
        <f>IFERROR(INDEX('プルダウン（非表示予定）'!$J$50:$J$58,AK185),"")</f>
        <v/>
      </c>
      <c r="W185" s="413"/>
      <c r="X185" s="393"/>
      <c r="Y185" s="393"/>
      <c r="Z185" s="393"/>
      <c r="AA185" s="394"/>
      <c r="AB185" s="402"/>
      <c r="AC185" s="403"/>
      <c r="AI185" s="247"/>
      <c r="AJ185" s="211" t="e">
        <f>MATCH(R185,'プルダウン（非表示予定）'!$B$62:$B$86,0)</f>
        <v>#N/A</v>
      </c>
      <c r="AK185" s="227" t="e">
        <f>INDEX('プルダウン（非表示予定）'!$E$62:$E$86,AJ185)</f>
        <v>#N/A</v>
      </c>
      <c r="AL185" s="47" t="e">
        <f>MATCH(V185,'プルダウン（非表示予定）'!$J$50:$J$58,0)</f>
        <v>#N/A</v>
      </c>
      <c r="AN185" s="248"/>
      <c r="AO185" s="227" t="e">
        <f>INDEX('プルダウン（非表示予定）'!$B$50:$B$58,AL185)</f>
        <v>#N/A</v>
      </c>
      <c r="AP185" s="227" t="e">
        <f>INDEX('プルダウン（非表示予定）'!$C$50:$C$58,AL185)</f>
        <v>#N/A</v>
      </c>
      <c r="AQ185" s="47" t="e">
        <f>INDEX('プルダウン（非表示予定）'!$D$62:$D$86,AJ185)</f>
        <v>#N/A</v>
      </c>
      <c r="AS185" s="383" t="str">
        <f t="shared" si="0"/>
        <v/>
      </c>
      <c r="AT185" s="384" t="str">
        <f t="shared" si="1"/>
        <v/>
      </c>
      <c r="AU185" s="384" t="str">
        <f t="shared" si="2"/>
        <v/>
      </c>
      <c r="AV185" s="383" t="str">
        <f>IF(C185="","",INDEX('プルダウン（非表示予定）'!$G$62:$G$85,AJ185))</f>
        <v/>
      </c>
      <c r="AW185" s="383" t="str">
        <f t="shared" si="3"/>
        <v/>
      </c>
      <c r="BK185" s="100"/>
      <c r="BL185" s="100"/>
      <c r="BM185" s="100"/>
      <c r="BN185" s="100"/>
      <c r="CE185" s="74"/>
      <c r="CG185" s="74"/>
      <c r="DG185" s="227"/>
    </row>
    <row r="186" spans="1:111" s="47" customFormat="1" ht="35.25" customHeight="1">
      <c r="A186" s="57"/>
      <c r="B186" s="246">
        <v>49</v>
      </c>
      <c r="C186" s="404"/>
      <c r="D186" s="405"/>
      <c r="E186" s="405"/>
      <c r="F186" s="405"/>
      <c r="G186" s="405"/>
      <c r="H186" s="405"/>
      <c r="I186" s="467"/>
      <c r="J186" s="468"/>
      <c r="K186" s="404"/>
      <c r="L186" s="405"/>
      <c r="M186" s="405"/>
      <c r="N186" s="405"/>
      <c r="O186" s="405"/>
      <c r="P186" s="405"/>
      <c r="Q186" s="469"/>
      <c r="R186" s="416" t="str">
        <f>IFERROR(IF(C186="","",'プルダウン（非表示予定）'!$B$61),"")</f>
        <v/>
      </c>
      <c r="S186" s="416"/>
      <c r="T186" s="416" t="str">
        <f>IFERROR(IF(C186="","",INDEX('プルダウン（非表示予定）'!$C$62:$C$86,AJ186)),"")</f>
        <v/>
      </c>
      <c r="U186" s="416"/>
      <c r="V186" s="412" t="str">
        <f>IFERROR(INDEX('プルダウン（非表示予定）'!$J$50:$J$58,AK186),"")</f>
        <v/>
      </c>
      <c r="W186" s="413"/>
      <c r="X186" s="393"/>
      <c r="Y186" s="393"/>
      <c r="Z186" s="393"/>
      <c r="AA186" s="394"/>
      <c r="AB186" s="402"/>
      <c r="AC186" s="403"/>
      <c r="AI186" s="247"/>
      <c r="AJ186" s="211" t="e">
        <f>MATCH(R186,'プルダウン（非表示予定）'!$B$62:$B$86,0)</f>
        <v>#N/A</v>
      </c>
      <c r="AK186" s="227" t="e">
        <f>INDEX('プルダウン（非表示予定）'!$E$62:$E$86,AJ186)</f>
        <v>#N/A</v>
      </c>
      <c r="AL186" s="47" t="e">
        <f>MATCH(V186,'プルダウン（非表示予定）'!$J$50:$J$58,0)</f>
        <v>#N/A</v>
      </c>
      <c r="AN186" s="248"/>
      <c r="AO186" s="227" t="e">
        <f>INDEX('プルダウン（非表示予定）'!$B$50:$B$58,AL186)</f>
        <v>#N/A</v>
      </c>
      <c r="AP186" s="227" t="e">
        <f>INDEX('プルダウン（非表示予定）'!$C$50:$C$58,AL186)</f>
        <v>#N/A</v>
      </c>
      <c r="AQ186" s="47" t="e">
        <f>INDEX('プルダウン（非表示予定）'!$D$62:$D$86,AJ186)</f>
        <v>#N/A</v>
      </c>
      <c r="AS186" s="383" t="str">
        <f t="shared" si="0"/>
        <v/>
      </c>
      <c r="AT186" s="384" t="str">
        <f t="shared" si="1"/>
        <v/>
      </c>
      <c r="AU186" s="384" t="str">
        <f t="shared" si="2"/>
        <v/>
      </c>
      <c r="AV186" s="383" t="str">
        <f>IF(C186="","",INDEX('プルダウン（非表示予定）'!$G$62:$G$85,AJ186))</f>
        <v/>
      </c>
      <c r="AW186" s="383" t="str">
        <f t="shared" si="3"/>
        <v/>
      </c>
      <c r="BK186" s="100"/>
      <c r="BL186" s="100"/>
      <c r="BM186" s="100"/>
      <c r="BN186" s="100"/>
      <c r="CE186" s="74"/>
      <c r="CG186" s="74"/>
      <c r="DG186" s="227"/>
    </row>
    <row r="187" spans="1:111" s="47" customFormat="1" ht="35.25" customHeight="1">
      <c r="A187" s="57"/>
      <c r="B187" s="246">
        <v>50</v>
      </c>
      <c r="C187" s="404"/>
      <c r="D187" s="405"/>
      <c r="E187" s="405"/>
      <c r="F187" s="405"/>
      <c r="G187" s="405"/>
      <c r="H187" s="405"/>
      <c r="I187" s="467"/>
      <c r="J187" s="468"/>
      <c r="K187" s="404"/>
      <c r="L187" s="405"/>
      <c r="M187" s="405"/>
      <c r="N187" s="405"/>
      <c r="O187" s="405"/>
      <c r="P187" s="405"/>
      <c r="Q187" s="469"/>
      <c r="R187" s="416" t="str">
        <f>IFERROR(IF(C187="","",'プルダウン（非表示予定）'!$B$61),"")</f>
        <v/>
      </c>
      <c r="S187" s="416"/>
      <c r="T187" s="416" t="str">
        <f>IFERROR(IF(C187="","",INDEX('プルダウン（非表示予定）'!$C$62:$C$86,AJ187)),"")</f>
        <v/>
      </c>
      <c r="U187" s="416"/>
      <c r="V187" s="412" t="str">
        <f>IFERROR(INDEX('プルダウン（非表示予定）'!$J$50:$J$58,AK187),"")</f>
        <v/>
      </c>
      <c r="W187" s="413"/>
      <c r="X187" s="393"/>
      <c r="Y187" s="393"/>
      <c r="Z187" s="393"/>
      <c r="AA187" s="394"/>
      <c r="AB187" s="402"/>
      <c r="AC187" s="403"/>
      <c r="AI187" s="247"/>
      <c r="AJ187" s="211" t="e">
        <f>MATCH(R187,'プルダウン（非表示予定）'!$B$62:$B$86,0)</f>
        <v>#N/A</v>
      </c>
      <c r="AK187" s="227" t="e">
        <f>INDEX('プルダウン（非表示予定）'!$E$62:$E$86,AJ187)</f>
        <v>#N/A</v>
      </c>
      <c r="AL187" s="47" t="e">
        <f>MATCH(V187,'プルダウン（非表示予定）'!$J$50:$J$58,0)</f>
        <v>#N/A</v>
      </c>
      <c r="AN187" s="248"/>
      <c r="AO187" s="227" t="e">
        <f>INDEX('プルダウン（非表示予定）'!$B$50:$B$58,AL187)</f>
        <v>#N/A</v>
      </c>
      <c r="AP187" s="227" t="e">
        <f>INDEX('プルダウン（非表示予定）'!$C$50:$C$58,AL187)</f>
        <v>#N/A</v>
      </c>
      <c r="AQ187" s="47" t="e">
        <f>INDEX('プルダウン（非表示予定）'!$D$62:$D$86,AJ187)</f>
        <v>#N/A</v>
      </c>
      <c r="AS187" s="383" t="str">
        <f t="shared" si="0"/>
        <v/>
      </c>
      <c r="AT187" s="384" t="str">
        <f t="shared" si="1"/>
        <v/>
      </c>
      <c r="AU187" s="384" t="str">
        <f t="shared" si="2"/>
        <v/>
      </c>
      <c r="AV187" s="383" t="str">
        <f>IF(C187="","",INDEX('プルダウン（非表示予定）'!$G$62:$G$85,AJ187))</f>
        <v/>
      </c>
      <c r="AW187" s="383" t="str">
        <f t="shared" si="3"/>
        <v/>
      </c>
      <c r="BK187" s="100"/>
      <c r="BL187" s="100"/>
      <c r="BM187" s="100"/>
      <c r="BN187" s="100"/>
      <c r="CE187" s="74"/>
      <c r="CG187" s="74"/>
      <c r="DG187" s="227"/>
    </row>
    <row r="188" spans="1:111" ht="35.25" customHeight="1">
      <c r="B188" s="246">
        <v>51</v>
      </c>
      <c r="C188" s="404"/>
      <c r="D188" s="405"/>
      <c r="E188" s="405"/>
      <c r="F188" s="405"/>
      <c r="G188" s="405"/>
      <c r="H188" s="405"/>
      <c r="I188" s="467"/>
      <c r="J188" s="468"/>
      <c r="K188" s="404"/>
      <c r="L188" s="405"/>
      <c r="M188" s="405"/>
      <c r="N188" s="405"/>
      <c r="O188" s="405"/>
      <c r="P188" s="405"/>
      <c r="Q188" s="469"/>
      <c r="R188" s="416" t="str">
        <f>IFERROR(IF(C188="","",'プルダウン（非表示予定）'!$B$61),"")</f>
        <v/>
      </c>
      <c r="S188" s="416"/>
      <c r="T188" s="416" t="str">
        <f>IFERROR(IF(C188="","",INDEX('プルダウン（非表示予定）'!$C$62:$C$86,AJ188)),"")</f>
        <v/>
      </c>
      <c r="U188" s="416"/>
      <c r="V188" s="412" t="str">
        <f>IFERROR(INDEX('プルダウン（非表示予定）'!$J$50:$J$58,AK188),"")</f>
        <v/>
      </c>
      <c r="W188" s="413"/>
      <c r="X188" s="393"/>
      <c r="Y188" s="393"/>
      <c r="Z188" s="393"/>
      <c r="AA188" s="394"/>
      <c r="AB188" s="402"/>
      <c r="AC188" s="403"/>
      <c r="AI188" s="247"/>
      <c r="AJ188" s="211" t="e">
        <f>MATCH(R188,'プルダウン（非表示予定）'!$B$62:$B$86,0)</f>
        <v>#N/A</v>
      </c>
      <c r="AK188" s="227" t="e">
        <f>INDEX('プルダウン（非表示予定）'!$E$62:$E$86,AJ188)</f>
        <v>#N/A</v>
      </c>
      <c r="AL188" s="47" t="e">
        <f>MATCH(V188,'プルダウン（非表示予定）'!$J$50:$J$58,0)</f>
        <v>#N/A</v>
      </c>
      <c r="AN188" s="248"/>
      <c r="AO188" s="227" t="e">
        <f>INDEX('プルダウン（非表示予定）'!$B$50:$B$58,AL188)</f>
        <v>#N/A</v>
      </c>
      <c r="AP188" s="227" t="e">
        <f>INDEX('プルダウン（非表示予定）'!$C$50:$C$58,AL188)</f>
        <v>#N/A</v>
      </c>
      <c r="AQ188" s="47" t="e">
        <f>INDEX('プルダウン（非表示予定）'!$D$62:$D$86,AJ188)</f>
        <v>#N/A</v>
      </c>
      <c r="AS188" s="383" t="str">
        <f t="shared" si="0"/>
        <v/>
      </c>
      <c r="AT188" s="384" t="str">
        <f t="shared" si="1"/>
        <v/>
      </c>
      <c r="AU188" s="384" t="str">
        <f t="shared" si="2"/>
        <v/>
      </c>
      <c r="AV188" s="383" t="str">
        <f>IF(C188="","",INDEX('プルダウン（非表示予定）'!$G$62:$G$85,AJ188))</f>
        <v/>
      </c>
      <c r="AW188" s="383" t="str">
        <f t="shared" si="3"/>
        <v/>
      </c>
      <c r="BN188" s="100"/>
      <c r="DG188" s="227"/>
    </row>
    <row r="189" spans="1:111" ht="35.25" customHeight="1">
      <c r="B189" s="246">
        <v>52</v>
      </c>
      <c r="C189" s="404"/>
      <c r="D189" s="405"/>
      <c r="E189" s="405"/>
      <c r="F189" s="405"/>
      <c r="G189" s="405"/>
      <c r="H189" s="405"/>
      <c r="I189" s="467"/>
      <c r="J189" s="468"/>
      <c r="K189" s="404"/>
      <c r="L189" s="405"/>
      <c r="M189" s="405"/>
      <c r="N189" s="405"/>
      <c r="O189" s="405"/>
      <c r="P189" s="405"/>
      <c r="Q189" s="469"/>
      <c r="R189" s="416" t="str">
        <f>IFERROR(IF(C189="","",'プルダウン（非表示予定）'!$B$61),"")</f>
        <v/>
      </c>
      <c r="S189" s="416"/>
      <c r="T189" s="416" t="str">
        <f>IFERROR(IF(C189="","",INDEX('プルダウン（非表示予定）'!$C$62:$C$86,AJ189)),"")</f>
        <v/>
      </c>
      <c r="U189" s="416"/>
      <c r="V189" s="412" t="str">
        <f>IFERROR(INDEX('プルダウン（非表示予定）'!$J$50:$J$58,AK189),"")</f>
        <v/>
      </c>
      <c r="W189" s="413"/>
      <c r="X189" s="393"/>
      <c r="Y189" s="393"/>
      <c r="Z189" s="393"/>
      <c r="AA189" s="394"/>
      <c r="AB189" s="402"/>
      <c r="AC189" s="403"/>
      <c r="AI189" s="247"/>
      <c r="AJ189" s="211" t="e">
        <f>MATCH(R189,'プルダウン（非表示予定）'!$B$62:$B$86,0)</f>
        <v>#N/A</v>
      </c>
      <c r="AK189" s="227" t="e">
        <f>INDEX('プルダウン（非表示予定）'!$E$62:$E$86,AJ189)</f>
        <v>#N/A</v>
      </c>
      <c r="AL189" s="47" t="e">
        <f>MATCH(V189,'プルダウン（非表示予定）'!$J$50:$J$58,0)</f>
        <v>#N/A</v>
      </c>
      <c r="AN189" s="248"/>
      <c r="AO189" s="227" t="e">
        <f>INDEX('プルダウン（非表示予定）'!$B$50:$B$58,AL189)</f>
        <v>#N/A</v>
      </c>
      <c r="AP189" s="227" t="e">
        <f>INDEX('プルダウン（非表示予定）'!$C$50:$C$58,AL189)</f>
        <v>#N/A</v>
      </c>
      <c r="AQ189" s="47" t="e">
        <f>INDEX('プルダウン（非表示予定）'!$D$62:$D$86,AJ189)</f>
        <v>#N/A</v>
      </c>
      <c r="AS189" s="383" t="str">
        <f t="shared" si="0"/>
        <v/>
      </c>
      <c r="AT189" s="384" t="str">
        <f t="shared" si="1"/>
        <v/>
      </c>
      <c r="AU189" s="384" t="str">
        <f t="shared" si="2"/>
        <v/>
      </c>
      <c r="AV189" s="383" t="str">
        <f>IF(C189="","",INDEX('プルダウン（非表示予定）'!$G$62:$G$85,AJ189))</f>
        <v/>
      </c>
      <c r="AW189" s="383" t="str">
        <f t="shared" si="3"/>
        <v/>
      </c>
      <c r="BN189" s="100"/>
      <c r="DG189" s="227"/>
    </row>
    <row r="190" spans="1:111" ht="35.25" customHeight="1">
      <c r="B190" s="246">
        <v>53</v>
      </c>
      <c r="C190" s="404"/>
      <c r="D190" s="405"/>
      <c r="E190" s="405"/>
      <c r="F190" s="405"/>
      <c r="G190" s="405"/>
      <c r="H190" s="405"/>
      <c r="I190" s="467"/>
      <c r="J190" s="468"/>
      <c r="K190" s="404"/>
      <c r="L190" s="405"/>
      <c r="M190" s="405"/>
      <c r="N190" s="405"/>
      <c r="O190" s="405"/>
      <c r="P190" s="405"/>
      <c r="Q190" s="469"/>
      <c r="R190" s="416" t="str">
        <f>IFERROR(IF(C190="","",'プルダウン（非表示予定）'!$B$61),"")</f>
        <v/>
      </c>
      <c r="S190" s="416"/>
      <c r="T190" s="416" t="str">
        <f>IFERROR(IF(C190="","",INDEX('プルダウン（非表示予定）'!$C$62:$C$86,AJ190)),"")</f>
        <v/>
      </c>
      <c r="U190" s="416"/>
      <c r="V190" s="412" t="str">
        <f>IFERROR(INDEX('プルダウン（非表示予定）'!$J$50:$J$58,AK190),"")</f>
        <v/>
      </c>
      <c r="W190" s="413"/>
      <c r="X190" s="393"/>
      <c r="Y190" s="393"/>
      <c r="Z190" s="393"/>
      <c r="AA190" s="394"/>
      <c r="AB190" s="402"/>
      <c r="AC190" s="403"/>
      <c r="AI190" s="247"/>
      <c r="AJ190" s="211" t="e">
        <f>MATCH(R190,'プルダウン（非表示予定）'!$B$62:$B$86,0)</f>
        <v>#N/A</v>
      </c>
      <c r="AK190" s="227" t="e">
        <f>INDEX('プルダウン（非表示予定）'!$E$62:$E$86,AJ190)</f>
        <v>#N/A</v>
      </c>
      <c r="AL190" s="47" t="e">
        <f>MATCH(V190,'プルダウン（非表示予定）'!$J$50:$J$58,0)</f>
        <v>#N/A</v>
      </c>
      <c r="AN190" s="248"/>
      <c r="AO190" s="227" t="e">
        <f>INDEX('プルダウン（非表示予定）'!$B$50:$B$58,AL190)</f>
        <v>#N/A</v>
      </c>
      <c r="AP190" s="227" t="e">
        <f>INDEX('プルダウン（非表示予定）'!$C$50:$C$58,AL190)</f>
        <v>#N/A</v>
      </c>
      <c r="AQ190" s="47" t="e">
        <f>INDEX('プルダウン（非表示予定）'!$D$62:$D$86,AJ190)</f>
        <v>#N/A</v>
      </c>
      <c r="AS190" s="383" t="str">
        <f t="shared" si="0"/>
        <v/>
      </c>
      <c r="AT190" s="384" t="str">
        <f t="shared" si="1"/>
        <v/>
      </c>
      <c r="AU190" s="384" t="str">
        <f t="shared" si="2"/>
        <v/>
      </c>
      <c r="AV190" s="383" t="str">
        <f>IF(C190="","",INDEX('プルダウン（非表示予定）'!$G$62:$G$85,AJ190))</f>
        <v/>
      </c>
      <c r="AW190" s="383" t="str">
        <f t="shared" si="3"/>
        <v/>
      </c>
      <c r="BN190" s="100"/>
      <c r="DG190" s="227"/>
    </row>
    <row r="191" spans="1:111" ht="35.25" customHeight="1">
      <c r="B191" s="246">
        <v>54</v>
      </c>
      <c r="C191" s="404"/>
      <c r="D191" s="405"/>
      <c r="E191" s="405"/>
      <c r="F191" s="405"/>
      <c r="G191" s="405"/>
      <c r="H191" s="405"/>
      <c r="I191" s="467"/>
      <c r="J191" s="468"/>
      <c r="K191" s="404"/>
      <c r="L191" s="405"/>
      <c r="M191" s="405"/>
      <c r="N191" s="405"/>
      <c r="O191" s="405"/>
      <c r="P191" s="405"/>
      <c r="Q191" s="469"/>
      <c r="R191" s="416" t="str">
        <f>IFERROR(IF(C191="","",'プルダウン（非表示予定）'!$B$61),"")</f>
        <v/>
      </c>
      <c r="S191" s="416"/>
      <c r="T191" s="416" t="str">
        <f>IFERROR(IF(C191="","",INDEX('プルダウン（非表示予定）'!$C$62:$C$86,AJ191)),"")</f>
        <v/>
      </c>
      <c r="U191" s="416"/>
      <c r="V191" s="412" t="str">
        <f>IFERROR(INDEX('プルダウン（非表示予定）'!$J$50:$J$58,AK191),"")</f>
        <v/>
      </c>
      <c r="W191" s="413"/>
      <c r="X191" s="393"/>
      <c r="Y191" s="393"/>
      <c r="Z191" s="393"/>
      <c r="AA191" s="394"/>
      <c r="AB191" s="402"/>
      <c r="AC191" s="403"/>
      <c r="AI191" s="247"/>
      <c r="AJ191" s="211" t="e">
        <f>MATCH(R191,'プルダウン（非表示予定）'!$B$62:$B$86,0)</f>
        <v>#N/A</v>
      </c>
      <c r="AK191" s="227" t="e">
        <f>INDEX('プルダウン（非表示予定）'!$E$62:$E$86,AJ191)</f>
        <v>#N/A</v>
      </c>
      <c r="AL191" s="47" t="e">
        <f>MATCH(V191,'プルダウン（非表示予定）'!$J$50:$J$58,0)</f>
        <v>#N/A</v>
      </c>
      <c r="AN191" s="248"/>
      <c r="AO191" s="227" t="e">
        <f>INDEX('プルダウン（非表示予定）'!$B$50:$B$58,AL191)</f>
        <v>#N/A</v>
      </c>
      <c r="AP191" s="227" t="e">
        <f>INDEX('プルダウン（非表示予定）'!$C$50:$C$58,AL191)</f>
        <v>#N/A</v>
      </c>
      <c r="AQ191" s="47" t="e">
        <f>INDEX('プルダウン（非表示予定）'!$D$62:$D$86,AJ191)</f>
        <v>#N/A</v>
      </c>
      <c r="AS191" s="383" t="str">
        <f t="shared" si="0"/>
        <v/>
      </c>
      <c r="AT191" s="384" t="str">
        <f t="shared" si="1"/>
        <v/>
      </c>
      <c r="AU191" s="384" t="str">
        <f t="shared" si="2"/>
        <v/>
      </c>
      <c r="AV191" s="383" t="str">
        <f>IF(C191="","",INDEX('プルダウン（非表示予定）'!$G$62:$G$85,AJ191))</f>
        <v/>
      </c>
      <c r="AW191" s="383" t="str">
        <f t="shared" si="3"/>
        <v/>
      </c>
      <c r="BN191" s="100"/>
      <c r="DG191" s="227"/>
    </row>
    <row r="192" spans="1:111" ht="35.25" customHeight="1">
      <c r="B192" s="246">
        <v>55</v>
      </c>
      <c r="C192" s="404"/>
      <c r="D192" s="405"/>
      <c r="E192" s="405"/>
      <c r="F192" s="405"/>
      <c r="G192" s="405"/>
      <c r="H192" s="405"/>
      <c r="I192" s="467"/>
      <c r="J192" s="468"/>
      <c r="K192" s="404"/>
      <c r="L192" s="405"/>
      <c r="M192" s="405"/>
      <c r="N192" s="405"/>
      <c r="O192" s="405"/>
      <c r="P192" s="405"/>
      <c r="Q192" s="469"/>
      <c r="R192" s="416" t="str">
        <f>IFERROR(IF(C192="","",'プルダウン（非表示予定）'!$B$61),"")</f>
        <v/>
      </c>
      <c r="S192" s="416"/>
      <c r="T192" s="416" t="str">
        <f>IFERROR(IF(C192="","",INDEX('プルダウン（非表示予定）'!$C$62:$C$86,AJ192)),"")</f>
        <v/>
      </c>
      <c r="U192" s="416"/>
      <c r="V192" s="412" t="str">
        <f>IFERROR(INDEX('プルダウン（非表示予定）'!$J$50:$J$58,AK192),"")</f>
        <v/>
      </c>
      <c r="W192" s="413"/>
      <c r="X192" s="393"/>
      <c r="Y192" s="393"/>
      <c r="Z192" s="393"/>
      <c r="AA192" s="394"/>
      <c r="AB192" s="402"/>
      <c r="AC192" s="403"/>
      <c r="AI192" s="247"/>
      <c r="AJ192" s="211" t="e">
        <f>MATCH(R192,'プルダウン（非表示予定）'!$B$62:$B$86,0)</f>
        <v>#N/A</v>
      </c>
      <c r="AK192" s="227" t="e">
        <f>INDEX('プルダウン（非表示予定）'!$E$62:$E$86,AJ192)</f>
        <v>#N/A</v>
      </c>
      <c r="AL192" s="47" t="e">
        <f>MATCH(V192,'プルダウン（非表示予定）'!$J$50:$J$58,0)</f>
        <v>#N/A</v>
      </c>
      <c r="AN192" s="248"/>
      <c r="AO192" s="227" t="e">
        <f>INDEX('プルダウン（非表示予定）'!$B$50:$B$58,AL192)</f>
        <v>#N/A</v>
      </c>
      <c r="AP192" s="227" t="e">
        <f>INDEX('プルダウン（非表示予定）'!$C$50:$C$58,AL192)</f>
        <v>#N/A</v>
      </c>
      <c r="AQ192" s="47" t="e">
        <f>INDEX('プルダウン（非表示予定）'!$D$62:$D$86,AJ192)</f>
        <v>#N/A</v>
      </c>
      <c r="AS192" s="383" t="str">
        <f t="shared" si="0"/>
        <v/>
      </c>
      <c r="AT192" s="384" t="str">
        <f t="shared" si="1"/>
        <v/>
      </c>
      <c r="AU192" s="384" t="str">
        <f t="shared" si="2"/>
        <v/>
      </c>
      <c r="AV192" s="383" t="str">
        <f>IF(C192="","",INDEX('プルダウン（非表示予定）'!$G$62:$G$85,AJ192))</f>
        <v/>
      </c>
      <c r="AW192" s="383" t="str">
        <f t="shared" si="3"/>
        <v/>
      </c>
      <c r="BN192" s="100"/>
      <c r="DG192" s="227"/>
    </row>
    <row r="193" spans="2:111" ht="35.25" customHeight="1">
      <c r="B193" s="246">
        <v>56</v>
      </c>
      <c r="C193" s="404"/>
      <c r="D193" s="405"/>
      <c r="E193" s="405"/>
      <c r="F193" s="405"/>
      <c r="G193" s="405"/>
      <c r="H193" s="405"/>
      <c r="I193" s="467"/>
      <c r="J193" s="468"/>
      <c r="K193" s="404"/>
      <c r="L193" s="405"/>
      <c r="M193" s="405"/>
      <c r="N193" s="405"/>
      <c r="O193" s="405"/>
      <c r="P193" s="405"/>
      <c r="Q193" s="469"/>
      <c r="R193" s="416" t="str">
        <f>IFERROR(IF(C193="","",'プルダウン（非表示予定）'!$B$61),"")</f>
        <v/>
      </c>
      <c r="S193" s="416"/>
      <c r="T193" s="416" t="str">
        <f>IFERROR(IF(C193="","",INDEX('プルダウン（非表示予定）'!$C$62:$C$86,AJ193)),"")</f>
        <v/>
      </c>
      <c r="U193" s="416"/>
      <c r="V193" s="412" t="str">
        <f>IFERROR(INDEX('プルダウン（非表示予定）'!$J$50:$J$58,AK193),"")</f>
        <v/>
      </c>
      <c r="W193" s="413"/>
      <c r="X193" s="393"/>
      <c r="Y193" s="393"/>
      <c r="Z193" s="393"/>
      <c r="AA193" s="394"/>
      <c r="AB193" s="402"/>
      <c r="AC193" s="403"/>
      <c r="AI193" s="247"/>
      <c r="AJ193" s="211" t="e">
        <f>MATCH(R193,'プルダウン（非表示予定）'!$B$62:$B$86,0)</f>
        <v>#N/A</v>
      </c>
      <c r="AK193" s="227" t="e">
        <f>INDEX('プルダウン（非表示予定）'!$E$62:$E$86,AJ193)</f>
        <v>#N/A</v>
      </c>
      <c r="AL193" s="47" t="e">
        <f>MATCH(V193,'プルダウン（非表示予定）'!$J$50:$J$58,0)</f>
        <v>#N/A</v>
      </c>
      <c r="AN193" s="248"/>
      <c r="AO193" s="227" t="e">
        <f>INDEX('プルダウン（非表示予定）'!$B$50:$B$58,AL193)</f>
        <v>#N/A</v>
      </c>
      <c r="AP193" s="227" t="e">
        <f>INDEX('プルダウン（非表示予定）'!$C$50:$C$58,AL193)</f>
        <v>#N/A</v>
      </c>
      <c r="AQ193" s="47" t="e">
        <f>INDEX('プルダウン（非表示予定）'!$D$62:$D$86,AJ193)</f>
        <v>#N/A</v>
      </c>
      <c r="AS193" s="383" t="str">
        <f t="shared" si="0"/>
        <v/>
      </c>
      <c r="AT193" s="384" t="str">
        <f t="shared" si="1"/>
        <v/>
      </c>
      <c r="AU193" s="384" t="str">
        <f t="shared" si="2"/>
        <v/>
      </c>
      <c r="AV193" s="383" t="str">
        <f>IF(C193="","",INDEX('プルダウン（非表示予定）'!$G$62:$G$85,AJ193))</f>
        <v/>
      </c>
      <c r="AW193" s="383" t="str">
        <f t="shared" si="3"/>
        <v/>
      </c>
      <c r="BN193" s="100"/>
      <c r="DG193" s="227"/>
    </row>
    <row r="194" spans="2:111" ht="35.25" customHeight="1">
      <c r="B194" s="246">
        <v>57</v>
      </c>
      <c r="C194" s="404"/>
      <c r="D194" s="405"/>
      <c r="E194" s="405"/>
      <c r="F194" s="405"/>
      <c r="G194" s="405"/>
      <c r="H194" s="405"/>
      <c r="I194" s="467"/>
      <c r="J194" s="468"/>
      <c r="K194" s="404"/>
      <c r="L194" s="405"/>
      <c r="M194" s="405"/>
      <c r="N194" s="405"/>
      <c r="O194" s="405"/>
      <c r="P194" s="405"/>
      <c r="Q194" s="469"/>
      <c r="R194" s="416" t="str">
        <f>IFERROR(IF(C194="","",'プルダウン（非表示予定）'!$B$61),"")</f>
        <v/>
      </c>
      <c r="S194" s="416"/>
      <c r="T194" s="416" t="str">
        <f>IFERROR(IF(C194="","",INDEX('プルダウン（非表示予定）'!$C$62:$C$86,AJ194)),"")</f>
        <v/>
      </c>
      <c r="U194" s="416"/>
      <c r="V194" s="412" t="str">
        <f>IFERROR(INDEX('プルダウン（非表示予定）'!$J$50:$J$58,AK194),"")</f>
        <v/>
      </c>
      <c r="W194" s="413"/>
      <c r="X194" s="393"/>
      <c r="Y194" s="393"/>
      <c r="Z194" s="393"/>
      <c r="AA194" s="394"/>
      <c r="AB194" s="402"/>
      <c r="AC194" s="403"/>
      <c r="AI194" s="247"/>
      <c r="AJ194" s="211" t="e">
        <f>MATCH(R194,'プルダウン（非表示予定）'!$B$62:$B$86,0)</f>
        <v>#N/A</v>
      </c>
      <c r="AK194" s="227" t="e">
        <f>INDEX('プルダウン（非表示予定）'!$E$62:$E$86,AJ194)</f>
        <v>#N/A</v>
      </c>
      <c r="AL194" s="47" t="e">
        <f>MATCH(V194,'プルダウン（非表示予定）'!$J$50:$J$58,0)</f>
        <v>#N/A</v>
      </c>
      <c r="AN194" s="248"/>
      <c r="AO194" s="227" t="e">
        <f>INDEX('プルダウン（非表示予定）'!$B$50:$B$58,AL194)</f>
        <v>#N/A</v>
      </c>
      <c r="AP194" s="227" t="e">
        <f>INDEX('プルダウン（非表示予定）'!$C$50:$C$58,AL194)</f>
        <v>#N/A</v>
      </c>
      <c r="AQ194" s="47" t="e">
        <f>INDEX('プルダウン（非表示予定）'!$D$62:$D$86,AJ194)</f>
        <v>#N/A</v>
      </c>
      <c r="AS194" s="383" t="str">
        <f t="shared" si="0"/>
        <v/>
      </c>
      <c r="AT194" s="384" t="str">
        <f t="shared" si="1"/>
        <v/>
      </c>
      <c r="AU194" s="384" t="str">
        <f t="shared" si="2"/>
        <v/>
      </c>
      <c r="AV194" s="383" t="str">
        <f>IF(C194="","",INDEX('プルダウン（非表示予定）'!$G$62:$G$85,AJ194))</f>
        <v/>
      </c>
      <c r="AW194" s="383" t="str">
        <f t="shared" si="3"/>
        <v/>
      </c>
      <c r="BN194" s="100"/>
      <c r="DG194" s="227"/>
    </row>
    <row r="195" spans="2:111" ht="35.25" customHeight="1">
      <c r="B195" s="246">
        <v>58</v>
      </c>
      <c r="C195" s="404"/>
      <c r="D195" s="405"/>
      <c r="E195" s="405"/>
      <c r="F195" s="405"/>
      <c r="G195" s="405"/>
      <c r="H195" s="405"/>
      <c r="I195" s="467"/>
      <c r="J195" s="468"/>
      <c r="K195" s="404"/>
      <c r="L195" s="405"/>
      <c r="M195" s="405"/>
      <c r="N195" s="405"/>
      <c r="O195" s="405"/>
      <c r="P195" s="405"/>
      <c r="Q195" s="469"/>
      <c r="R195" s="416" t="str">
        <f>IFERROR(IF(C195="","",'プルダウン（非表示予定）'!$B$61),"")</f>
        <v/>
      </c>
      <c r="S195" s="416"/>
      <c r="T195" s="416" t="str">
        <f>IFERROR(IF(C195="","",INDEX('プルダウン（非表示予定）'!$C$62:$C$86,AJ195)),"")</f>
        <v/>
      </c>
      <c r="U195" s="416"/>
      <c r="V195" s="412" t="str">
        <f>IFERROR(INDEX('プルダウン（非表示予定）'!$J$50:$J$58,AK195),"")</f>
        <v/>
      </c>
      <c r="W195" s="413"/>
      <c r="X195" s="393"/>
      <c r="Y195" s="393"/>
      <c r="Z195" s="393"/>
      <c r="AA195" s="394"/>
      <c r="AB195" s="402"/>
      <c r="AC195" s="403"/>
      <c r="AI195" s="247"/>
      <c r="AJ195" s="211" t="e">
        <f>MATCH(R195,'プルダウン（非表示予定）'!$B$62:$B$86,0)</f>
        <v>#N/A</v>
      </c>
      <c r="AK195" s="227" t="e">
        <f>INDEX('プルダウン（非表示予定）'!$E$62:$E$86,AJ195)</f>
        <v>#N/A</v>
      </c>
      <c r="AL195" s="47" t="e">
        <f>MATCH(V195,'プルダウン（非表示予定）'!$J$50:$J$58,0)</f>
        <v>#N/A</v>
      </c>
      <c r="AN195" s="248"/>
      <c r="AO195" s="227" t="e">
        <f>INDEX('プルダウン（非表示予定）'!$B$50:$B$58,AL195)</f>
        <v>#N/A</v>
      </c>
      <c r="AP195" s="227" t="e">
        <f>INDEX('プルダウン（非表示予定）'!$C$50:$C$58,AL195)</f>
        <v>#N/A</v>
      </c>
      <c r="AQ195" s="47" t="e">
        <f>INDEX('プルダウン（非表示予定）'!$D$62:$D$86,AJ195)</f>
        <v>#N/A</v>
      </c>
      <c r="AS195" s="383" t="str">
        <f t="shared" si="0"/>
        <v/>
      </c>
      <c r="AT195" s="384" t="str">
        <f t="shared" si="1"/>
        <v/>
      </c>
      <c r="AU195" s="384" t="str">
        <f t="shared" si="2"/>
        <v/>
      </c>
      <c r="AV195" s="383" t="str">
        <f>IF(C195="","",INDEX('プルダウン（非表示予定）'!$G$62:$G$85,AJ195))</f>
        <v/>
      </c>
      <c r="AW195" s="383" t="str">
        <f t="shared" si="3"/>
        <v/>
      </c>
      <c r="BN195" s="100"/>
      <c r="DG195" s="227"/>
    </row>
    <row r="196" spans="2:111" ht="35.25" customHeight="1">
      <c r="B196" s="246">
        <v>59</v>
      </c>
      <c r="C196" s="404"/>
      <c r="D196" s="405"/>
      <c r="E196" s="405"/>
      <c r="F196" s="405"/>
      <c r="G196" s="405"/>
      <c r="H196" s="405"/>
      <c r="I196" s="467"/>
      <c r="J196" s="468"/>
      <c r="K196" s="404"/>
      <c r="L196" s="405"/>
      <c r="M196" s="405"/>
      <c r="N196" s="405"/>
      <c r="O196" s="405"/>
      <c r="P196" s="405"/>
      <c r="Q196" s="469"/>
      <c r="R196" s="416" t="str">
        <f>IFERROR(IF(C196="","",'プルダウン（非表示予定）'!$B$61),"")</f>
        <v/>
      </c>
      <c r="S196" s="416"/>
      <c r="T196" s="416" t="str">
        <f>IFERROR(IF(C196="","",INDEX('プルダウン（非表示予定）'!$C$62:$C$86,AJ196)),"")</f>
        <v/>
      </c>
      <c r="U196" s="416"/>
      <c r="V196" s="412" t="str">
        <f>IFERROR(INDEX('プルダウン（非表示予定）'!$J$50:$J$58,AK196),"")</f>
        <v/>
      </c>
      <c r="W196" s="413"/>
      <c r="X196" s="393"/>
      <c r="Y196" s="393"/>
      <c r="Z196" s="393"/>
      <c r="AA196" s="394"/>
      <c r="AB196" s="402"/>
      <c r="AC196" s="403"/>
      <c r="AI196" s="247"/>
      <c r="AJ196" s="211" t="e">
        <f>MATCH(R196,'プルダウン（非表示予定）'!$B$62:$B$86,0)</f>
        <v>#N/A</v>
      </c>
      <c r="AK196" s="227" t="e">
        <f>INDEX('プルダウン（非表示予定）'!$E$62:$E$86,AJ196)</f>
        <v>#N/A</v>
      </c>
      <c r="AL196" s="47" t="e">
        <f>MATCH(V196,'プルダウン（非表示予定）'!$J$50:$J$58,0)</f>
        <v>#N/A</v>
      </c>
      <c r="AN196" s="248"/>
      <c r="AO196" s="227" t="e">
        <f>INDEX('プルダウン（非表示予定）'!$B$50:$B$58,AL196)</f>
        <v>#N/A</v>
      </c>
      <c r="AP196" s="227" t="e">
        <f>INDEX('プルダウン（非表示予定）'!$C$50:$C$58,AL196)</f>
        <v>#N/A</v>
      </c>
      <c r="AQ196" s="47" t="e">
        <f>INDEX('プルダウン（非表示予定）'!$D$62:$D$86,AJ196)</f>
        <v>#N/A</v>
      </c>
      <c r="AS196" s="383" t="str">
        <f t="shared" si="0"/>
        <v/>
      </c>
      <c r="AT196" s="384" t="str">
        <f t="shared" si="1"/>
        <v/>
      </c>
      <c r="AU196" s="384" t="str">
        <f t="shared" si="2"/>
        <v/>
      </c>
      <c r="AV196" s="383" t="str">
        <f>IF(C196="","",INDEX('プルダウン（非表示予定）'!$G$62:$G$85,AJ196))</f>
        <v/>
      </c>
      <c r="AW196" s="383" t="str">
        <f t="shared" si="3"/>
        <v/>
      </c>
      <c r="BN196" s="100"/>
      <c r="DG196" s="227"/>
    </row>
    <row r="197" spans="2:111" ht="35.25" customHeight="1">
      <c r="B197" s="246">
        <v>60</v>
      </c>
      <c r="C197" s="404"/>
      <c r="D197" s="405"/>
      <c r="E197" s="405"/>
      <c r="F197" s="405"/>
      <c r="G197" s="405"/>
      <c r="H197" s="405"/>
      <c r="I197" s="467"/>
      <c r="J197" s="468"/>
      <c r="K197" s="404"/>
      <c r="L197" s="405"/>
      <c r="M197" s="405"/>
      <c r="N197" s="405"/>
      <c r="O197" s="405"/>
      <c r="P197" s="405"/>
      <c r="Q197" s="469"/>
      <c r="R197" s="416" t="str">
        <f>IFERROR(IF(C197="","",'プルダウン（非表示予定）'!$B$61),"")</f>
        <v/>
      </c>
      <c r="S197" s="416"/>
      <c r="T197" s="416" t="str">
        <f>IFERROR(IF(C197="","",INDEX('プルダウン（非表示予定）'!$C$62:$C$86,AJ197)),"")</f>
        <v/>
      </c>
      <c r="U197" s="416"/>
      <c r="V197" s="412" t="str">
        <f>IFERROR(INDEX('プルダウン（非表示予定）'!$J$50:$J$58,AK197),"")</f>
        <v/>
      </c>
      <c r="W197" s="413"/>
      <c r="X197" s="393"/>
      <c r="Y197" s="393"/>
      <c r="Z197" s="393"/>
      <c r="AA197" s="394"/>
      <c r="AB197" s="402"/>
      <c r="AC197" s="403"/>
      <c r="AI197" s="247"/>
      <c r="AJ197" s="211" t="e">
        <f>MATCH(R197,'プルダウン（非表示予定）'!$B$62:$B$86,0)</f>
        <v>#N/A</v>
      </c>
      <c r="AK197" s="227" t="e">
        <f>INDEX('プルダウン（非表示予定）'!$E$62:$E$86,AJ197)</f>
        <v>#N/A</v>
      </c>
      <c r="AL197" s="47" t="e">
        <f>MATCH(V197,'プルダウン（非表示予定）'!$J$50:$J$58,0)</f>
        <v>#N/A</v>
      </c>
      <c r="AN197" s="248"/>
      <c r="AO197" s="227" t="e">
        <f>INDEX('プルダウン（非表示予定）'!$B$50:$B$58,AL197)</f>
        <v>#N/A</v>
      </c>
      <c r="AP197" s="227" t="e">
        <f>INDEX('プルダウン（非表示予定）'!$C$50:$C$58,AL197)</f>
        <v>#N/A</v>
      </c>
      <c r="AQ197" s="47" t="e">
        <f>INDEX('プルダウン（非表示予定）'!$D$62:$D$86,AJ197)</f>
        <v>#N/A</v>
      </c>
      <c r="AS197" s="383" t="str">
        <f t="shared" si="0"/>
        <v/>
      </c>
      <c r="AT197" s="384" t="str">
        <f t="shared" si="1"/>
        <v/>
      </c>
      <c r="AU197" s="384" t="str">
        <f t="shared" si="2"/>
        <v/>
      </c>
      <c r="AV197" s="383" t="str">
        <f>IF(C197="","",INDEX('プルダウン（非表示予定）'!$G$62:$G$85,AJ197))</f>
        <v/>
      </c>
      <c r="AW197" s="383" t="str">
        <f t="shared" si="3"/>
        <v/>
      </c>
      <c r="BN197" s="100"/>
      <c r="DG197" s="227"/>
    </row>
    <row r="198" spans="2:111" ht="35.25" customHeight="1">
      <c r="B198" s="246">
        <v>61</v>
      </c>
      <c r="C198" s="404"/>
      <c r="D198" s="405"/>
      <c r="E198" s="405"/>
      <c r="F198" s="405"/>
      <c r="G198" s="405"/>
      <c r="H198" s="405"/>
      <c r="I198" s="467"/>
      <c r="J198" s="468"/>
      <c r="K198" s="404"/>
      <c r="L198" s="405"/>
      <c r="M198" s="405"/>
      <c r="N198" s="405"/>
      <c r="O198" s="405"/>
      <c r="P198" s="405"/>
      <c r="Q198" s="469"/>
      <c r="R198" s="416" t="str">
        <f>IFERROR(IF(C198="","",'プルダウン（非表示予定）'!$B$61),"")</f>
        <v/>
      </c>
      <c r="S198" s="416"/>
      <c r="T198" s="416" t="str">
        <f>IFERROR(IF(C198="","",INDEX('プルダウン（非表示予定）'!$C$62:$C$86,AJ198)),"")</f>
        <v/>
      </c>
      <c r="U198" s="416"/>
      <c r="V198" s="412" t="str">
        <f>IFERROR(INDEX('プルダウン（非表示予定）'!$J$50:$J$58,AK198),"")</f>
        <v/>
      </c>
      <c r="W198" s="413"/>
      <c r="X198" s="393"/>
      <c r="Y198" s="393"/>
      <c r="Z198" s="393"/>
      <c r="AA198" s="394"/>
      <c r="AB198" s="402"/>
      <c r="AC198" s="403"/>
      <c r="AI198" s="247"/>
      <c r="AJ198" s="211" t="e">
        <f>MATCH(R198,'プルダウン（非表示予定）'!$B$62:$B$86,0)</f>
        <v>#N/A</v>
      </c>
      <c r="AK198" s="227" t="e">
        <f>INDEX('プルダウン（非表示予定）'!$E$62:$E$86,AJ198)</f>
        <v>#N/A</v>
      </c>
      <c r="AL198" s="47" t="e">
        <f>MATCH(V198,'プルダウン（非表示予定）'!$J$50:$J$58,0)</f>
        <v>#N/A</v>
      </c>
      <c r="AN198" s="248"/>
      <c r="AO198" s="227" t="e">
        <f>INDEX('プルダウン（非表示予定）'!$B$50:$B$58,AL198)</f>
        <v>#N/A</v>
      </c>
      <c r="AP198" s="227" t="e">
        <f>INDEX('プルダウン（非表示予定）'!$C$50:$C$58,AL198)</f>
        <v>#N/A</v>
      </c>
      <c r="AQ198" s="47" t="e">
        <f>INDEX('プルダウン（非表示予定）'!$D$62:$D$86,AJ198)</f>
        <v>#N/A</v>
      </c>
      <c r="AS198" s="383" t="str">
        <f t="shared" si="0"/>
        <v/>
      </c>
      <c r="AT198" s="384" t="str">
        <f t="shared" si="1"/>
        <v/>
      </c>
      <c r="AU198" s="384" t="str">
        <f t="shared" si="2"/>
        <v/>
      </c>
      <c r="AV198" s="383" t="str">
        <f>IF(C198="","",INDEX('プルダウン（非表示予定）'!$G$62:$G$85,AJ198))</f>
        <v/>
      </c>
      <c r="AW198" s="383" t="str">
        <f t="shared" si="3"/>
        <v/>
      </c>
      <c r="BN198" s="100"/>
      <c r="DG198" s="227"/>
    </row>
    <row r="199" spans="2:111" ht="35.25" customHeight="1">
      <c r="B199" s="246">
        <v>62</v>
      </c>
      <c r="C199" s="404"/>
      <c r="D199" s="405"/>
      <c r="E199" s="405"/>
      <c r="F199" s="405"/>
      <c r="G199" s="405"/>
      <c r="H199" s="405"/>
      <c r="I199" s="467"/>
      <c r="J199" s="468"/>
      <c r="K199" s="404"/>
      <c r="L199" s="405"/>
      <c r="M199" s="405"/>
      <c r="N199" s="405"/>
      <c r="O199" s="405"/>
      <c r="P199" s="405"/>
      <c r="Q199" s="469"/>
      <c r="R199" s="416" t="str">
        <f>IFERROR(IF(C199="","",'プルダウン（非表示予定）'!$B$61),"")</f>
        <v/>
      </c>
      <c r="S199" s="416"/>
      <c r="T199" s="416" t="str">
        <f>IFERROR(IF(C199="","",INDEX('プルダウン（非表示予定）'!$C$62:$C$86,AJ199)),"")</f>
        <v/>
      </c>
      <c r="U199" s="416"/>
      <c r="V199" s="412" t="str">
        <f>IFERROR(INDEX('プルダウン（非表示予定）'!$J$50:$J$58,AK199),"")</f>
        <v/>
      </c>
      <c r="W199" s="413"/>
      <c r="X199" s="393"/>
      <c r="Y199" s="393"/>
      <c r="Z199" s="393"/>
      <c r="AA199" s="394"/>
      <c r="AB199" s="402"/>
      <c r="AC199" s="403"/>
      <c r="AI199" s="247"/>
      <c r="AJ199" s="211" t="e">
        <f>MATCH(R199,'プルダウン（非表示予定）'!$B$62:$B$86,0)</f>
        <v>#N/A</v>
      </c>
      <c r="AK199" s="227" t="e">
        <f>INDEX('プルダウン（非表示予定）'!$E$62:$E$86,AJ199)</f>
        <v>#N/A</v>
      </c>
      <c r="AL199" s="47" t="e">
        <f>MATCH(V199,'プルダウン（非表示予定）'!$J$50:$J$58,0)</f>
        <v>#N/A</v>
      </c>
      <c r="AN199" s="248"/>
      <c r="AO199" s="227" t="e">
        <f>INDEX('プルダウン（非表示予定）'!$B$50:$B$58,AL199)</f>
        <v>#N/A</v>
      </c>
      <c r="AP199" s="227" t="e">
        <f>INDEX('プルダウン（非表示予定）'!$C$50:$C$58,AL199)</f>
        <v>#N/A</v>
      </c>
      <c r="AQ199" s="47" t="e">
        <f>INDEX('プルダウン（非表示予定）'!$D$62:$D$86,AJ199)</f>
        <v>#N/A</v>
      </c>
      <c r="AS199" s="383" t="str">
        <f t="shared" si="0"/>
        <v/>
      </c>
      <c r="AT199" s="384" t="str">
        <f t="shared" si="1"/>
        <v/>
      </c>
      <c r="AU199" s="384" t="str">
        <f t="shared" si="2"/>
        <v/>
      </c>
      <c r="AV199" s="383" t="str">
        <f>IF(C199="","",INDEX('プルダウン（非表示予定）'!$G$62:$G$85,AJ199))</f>
        <v/>
      </c>
      <c r="AW199" s="383" t="str">
        <f t="shared" si="3"/>
        <v/>
      </c>
      <c r="BN199" s="100"/>
      <c r="DG199" s="227"/>
    </row>
    <row r="200" spans="2:111" ht="35.25" customHeight="1">
      <c r="B200" s="246">
        <v>63</v>
      </c>
      <c r="C200" s="404"/>
      <c r="D200" s="405"/>
      <c r="E200" s="405"/>
      <c r="F200" s="405"/>
      <c r="G200" s="405"/>
      <c r="H200" s="405"/>
      <c r="I200" s="467"/>
      <c r="J200" s="468"/>
      <c r="K200" s="404"/>
      <c r="L200" s="405"/>
      <c r="M200" s="405"/>
      <c r="N200" s="405"/>
      <c r="O200" s="405"/>
      <c r="P200" s="405"/>
      <c r="Q200" s="469"/>
      <c r="R200" s="416" t="str">
        <f>IFERROR(IF(C200="","",'プルダウン（非表示予定）'!$B$61),"")</f>
        <v/>
      </c>
      <c r="S200" s="416"/>
      <c r="T200" s="416" t="str">
        <f>IFERROR(IF(C200="","",INDEX('プルダウン（非表示予定）'!$C$62:$C$86,AJ200)),"")</f>
        <v/>
      </c>
      <c r="U200" s="416"/>
      <c r="V200" s="412" t="str">
        <f>IFERROR(INDEX('プルダウン（非表示予定）'!$J$50:$J$58,AK200),"")</f>
        <v/>
      </c>
      <c r="W200" s="413"/>
      <c r="X200" s="393"/>
      <c r="Y200" s="393"/>
      <c r="Z200" s="393"/>
      <c r="AA200" s="394"/>
      <c r="AB200" s="402"/>
      <c r="AC200" s="403"/>
      <c r="AI200" s="247"/>
      <c r="AJ200" s="211" t="e">
        <f>MATCH(R200,'プルダウン（非表示予定）'!$B$62:$B$86,0)</f>
        <v>#N/A</v>
      </c>
      <c r="AK200" s="227" t="e">
        <f>INDEX('プルダウン（非表示予定）'!$E$62:$E$86,AJ200)</f>
        <v>#N/A</v>
      </c>
      <c r="AL200" s="47" t="e">
        <f>MATCH(V200,'プルダウン（非表示予定）'!$J$50:$J$58,0)</f>
        <v>#N/A</v>
      </c>
      <c r="AN200" s="248"/>
      <c r="AO200" s="227" t="e">
        <f>INDEX('プルダウン（非表示予定）'!$B$50:$B$58,AL200)</f>
        <v>#N/A</v>
      </c>
      <c r="AP200" s="227" t="e">
        <f>INDEX('プルダウン（非表示予定）'!$C$50:$C$58,AL200)</f>
        <v>#N/A</v>
      </c>
      <c r="AQ200" s="47" t="e">
        <f>INDEX('プルダウン（非表示予定）'!$D$62:$D$86,AJ200)</f>
        <v>#N/A</v>
      </c>
      <c r="AS200" s="383" t="str">
        <f t="shared" si="0"/>
        <v/>
      </c>
      <c r="AT200" s="384" t="str">
        <f t="shared" si="1"/>
        <v/>
      </c>
      <c r="AU200" s="384" t="str">
        <f t="shared" si="2"/>
        <v/>
      </c>
      <c r="AV200" s="383" t="str">
        <f>IF(C200="","",INDEX('プルダウン（非表示予定）'!$G$62:$G$85,AJ200))</f>
        <v/>
      </c>
      <c r="AW200" s="383" t="str">
        <f t="shared" si="3"/>
        <v/>
      </c>
      <c r="BN200" s="100"/>
      <c r="DG200" s="227"/>
    </row>
    <row r="201" spans="2:111" ht="35.25" customHeight="1">
      <c r="B201" s="246">
        <v>64</v>
      </c>
      <c r="C201" s="404"/>
      <c r="D201" s="405"/>
      <c r="E201" s="405"/>
      <c r="F201" s="405"/>
      <c r="G201" s="405"/>
      <c r="H201" s="405"/>
      <c r="I201" s="467"/>
      <c r="J201" s="468"/>
      <c r="K201" s="404"/>
      <c r="L201" s="405"/>
      <c r="M201" s="405"/>
      <c r="N201" s="405"/>
      <c r="O201" s="405"/>
      <c r="P201" s="405"/>
      <c r="Q201" s="469"/>
      <c r="R201" s="416" t="str">
        <f>IFERROR(IF(C201="","",'プルダウン（非表示予定）'!$B$61),"")</f>
        <v/>
      </c>
      <c r="S201" s="416"/>
      <c r="T201" s="416" t="str">
        <f>IFERROR(IF(C201="","",INDEX('プルダウン（非表示予定）'!$C$62:$C$86,AJ201)),"")</f>
        <v/>
      </c>
      <c r="U201" s="416"/>
      <c r="V201" s="412" t="str">
        <f>IFERROR(INDEX('プルダウン（非表示予定）'!$J$50:$J$58,AK201),"")</f>
        <v/>
      </c>
      <c r="W201" s="413"/>
      <c r="X201" s="393"/>
      <c r="Y201" s="393"/>
      <c r="Z201" s="393"/>
      <c r="AA201" s="394"/>
      <c r="AB201" s="402"/>
      <c r="AC201" s="403"/>
      <c r="AI201" s="247"/>
      <c r="AJ201" s="211" t="e">
        <f>MATCH(R201,'プルダウン（非表示予定）'!$B$62:$B$86,0)</f>
        <v>#N/A</v>
      </c>
      <c r="AK201" s="227" t="e">
        <f>INDEX('プルダウン（非表示予定）'!$E$62:$E$86,AJ201)</f>
        <v>#N/A</v>
      </c>
      <c r="AL201" s="47" t="e">
        <f>MATCH(V201,'プルダウン（非表示予定）'!$J$50:$J$58,0)</f>
        <v>#N/A</v>
      </c>
      <c r="AN201" s="248"/>
      <c r="AO201" s="227" t="e">
        <f>INDEX('プルダウン（非表示予定）'!$B$50:$B$58,AL201)</f>
        <v>#N/A</v>
      </c>
      <c r="AP201" s="227" t="e">
        <f>INDEX('プルダウン（非表示予定）'!$C$50:$C$58,AL201)</f>
        <v>#N/A</v>
      </c>
      <c r="AQ201" s="47" t="e">
        <f>INDEX('プルダウン（非表示予定）'!$D$62:$D$86,AJ201)</f>
        <v>#N/A</v>
      </c>
      <c r="AS201" s="383" t="str">
        <f t="shared" si="0"/>
        <v/>
      </c>
      <c r="AT201" s="384" t="str">
        <f t="shared" si="1"/>
        <v/>
      </c>
      <c r="AU201" s="384" t="str">
        <f t="shared" si="2"/>
        <v/>
      </c>
      <c r="AV201" s="383" t="str">
        <f>IF(C201="","",INDEX('プルダウン（非表示予定）'!$G$62:$G$85,AJ201))</f>
        <v/>
      </c>
      <c r="AW201" s="383" t="str">
        <f t="shared" si="3"/>
        <v/>
      </c>
      <c r="BN201" s="100"/>
      <c r="DG201" s="227"/>
    </row>
    <row r="202" spans="2:111" ht="35.25" customHeight="1">
      <c r="B202" s="246">
        <v>65</v>
      </c>
      <c r="C202" s="404"/>
      <c r="D202" s="405"/>
      <c r="E202" s="405"/>
      <c r="F202" s="405"/>
      <c r="G202" s="405"/>
      <c r="H202" s="405"/>
      <c r="I202" s="467"/>
      <c r="J202" s="468"/>
      <c r="K202" s="404"/>
      <c r="L202" s="405"/>
      <c r="M202" s="405"/>
      <c r="N202" s="405"/>
      <c r="O202" s="405"/>
      <c r="P202" s="405"/>
      <c r="Q202" s="469"/>
      <c r="R202" s="416" t="str">
        <f>IFERROR(IF(C202="","",'プルダウン（非表示予定）'!$B$61),"")</f>
        <v/>
      </c>
      <c r="S202" s="416"/>
      <c r="T202" s="416" t="str">
        <f>IFERROR(IF(C202="","",INDEX('プルダウン（非表示予定）'!$C$62:$C$86,AJ202)),"")</f>
        <v/>
      </c>
      <c r="U202" s="416"/>
      <c r="V202" s="412" t="str">
        <f>IFERROR(INDEX('プルダウン（非表示予定）'!$J$50:$J$58,AK202),"")</f>
        <v/>
      </c>
      <c r="W202" s="413"/>
      <c r="X202" s="393"/>
      <c r="Y202" s="393"/>
      <c r="Z202" s="393"/>
      <c r="AA202" s="394"/>
      <c r="AB202" s="402"/>
      <c r="AC202" s="403"/>
      <c r="AI202" s="247"/>
      <c r="AJ202" s="211" t="e">
        <f>MATCH(R202,'プルダウン（非表示予定）'!$B$62:$B$86,0)</f>
        <v>#N/A</v>
      </c>
      <c r="AK202" s="227" t="e">
        <f>INDEX('プルダウン（非表示予定）'!$E$62:$E$86,AJ202)</f>
        <v>#N/A</v>
      </c>
      <c r="AL202" s="47" t="e">
        <f>MATCH(V202,'プルダウン（非表示予定）'!$J$50:$J$58,0)</f>
        <v>#N/A</v>
      </c>
      <c r="AN202" s="248"/>
      <c r="AO202" s="227" t="e">
        <f>INDEX('プルダウン（非表示予定）'!$B$50:$B$58,AL202)</f>
        <v>#N/A</v>
      </c>
      <c r="AP202" s="227" t="e">
        <f>INDEX('プルダウン（非表示予定）'!$C$50:$C$58,AL202)</f>
        <v>#N/A</v>
      </c>
      <c r="AQ202" s="47" t="e">
        <f>INDEX('プルダウン（非表示予定）'!$D$62:$D$86,AJ202)</f>
        <v>#N/A</v>
      </c>
      <c r="AS202" s="383" t="str">
        <f t="shared" si="0"/>
        <v/>
      </c>
      <c r="AT202" s="384" t="str">
        <f t="shared" si="1"/>
        <v/>
      </c>
      <c r="AU202" s="384" t="str">
        <f t="shared" si="2"/>
        <v/>
      </c>
      <c r="AV202" s="383" t="str">
        <f>IF(C202="","",INDEX('プルダウン（非表示予定）'!$G$62:$G$85,AJ202))</f>
        <v/>
      </c>
      <c r="AW202" s="383" t="str">
        <f t="shared" si="3"/>
        <v/>
      </c>
      <c r="BN202" s="100"/>
      <c r="DG202" s="227"/>
    </row>
    <row r="203" spans="2:111" ht="35.25" customHeight="1">
      <c r="B203" s="246">
        <v>66</v>
      </c>
      <c r="C203" s="404"/>
      <c r="D203" s="405"/>
      <c r="E203" s="405"/>
      <c r="F203" s="405"/>
      <c r="G203" s="405"/>
      <c r="H203" s="405"/>
      <c r="I203" s="467"/>
      <c r="J203" s="468"/>
      <c r="K203" s="404"/>
      <c r="L203" s="405"/>
      <c r="M203" s="405"/>
      <c r="N203" s="405"/>
      <c r="O203" s="405"/>
      <c r="P203" s="405"/>
      <c r="Q203" s="469"/>
      <c r="R203" s="416" t="str">
        <f>IFERROR(IF(C203="","",'プルダウン（非表示予定）'!$B$61),"")</f>
        <v/>
      </c>
      <c r="S203" s="416"/>
      <c r="T203" s="416" t="str">
        <f>IFERROR(IF(C203="","",INDEX('プルダウン（非表示予定）'!$C$62:$C$86,AJ203)),"")</f>
        <v/>
      </c>
      <c r="U203" s="416"/>
      <c r="V203" s="412" t="str">
        <f>IFERROR(INDEX('プルダウン（非表示予定）'!$J$50:$J$58,AK203),"")</f>
        <v/>
      </c>
      <c r="W203" s="413"/>
      <c r="X203" s="393"/>
      <c r="Y203" s="393"/>
      <c r="Z203" s="393"/>
      <c r="AA203" s="394"/>
      <c r="AB203" s="402"/>
      <c r="AC203" s="403"/>
      <c r="AI203" s="247"/>
      <c r="AJ203" s="211" t="e">
        <f>MATCH(R203,'プルダウン（非表示予定）'!$B$62:$B$86,0)</f>
        <v>#N/A</v>
      </c>
      <c r="AK203" s="227" t="e">
        <f>INDEX('プルダウン（非表示予定）'!$E$62:$E$86,AJ203)</f>
        <v>#N/A</v>
      </c>
      <c r="AL203" s="47" t="e">
        <f>MATCH(V203,'プルダウン（非表示予定）'!$J$50:$J$58,0)</f>
        <v>#N/A</v>
      </c>
      <c r="AN203" s="248"/>
      <c r="AO203" s="227" t="e">
        <f>INDEX('プルダウン（非表示予定）'!$B$50:$B$58,AL203)</f>
        <v>#N/A</v>
      </c>
      <c r="AP203" s="227" t="e">
        <f>INDEX('プルダウン（非表示予定）'!$C$50:$C$58,AL203)</f>
        <v>#N/A</v>
      </c>
      <c r="AQ203" s="47" t="e">
        <f>INDEX('プルダウン（非表示予定）'!$D$62:$D$86,AJ203)</f>
        <v>#N/A</v>
      </c>
      <c r="AS203" s="383" t="str">
        <f t="shared" ref="AS203:AS237" si="4">IF(C203="","",$CE$10)</f>
        <v/>
      </c>
      <c r="AT203" s="384" t="str">
        <f t="shared" ref="AT203:AT237" si="5">IF(C203="","",$CE$11)</f>
        <v/>
      </c>
      <c r="AU203" s="384" t="str">
        <f t="shared" ref="AU203:AU237" si="6">IF(C203="","",$CE$12)</f>
        <v/>
      </c>
      <c r="AV203" s="383" t="str">
        <f>IF(C203="","",INDEX('プルダウン（非表示予定）'!$G$62:$G$85,AJ203))</f>
        <v/>
      </c>
      <c r="AW203" s="383" t="str">
        <f t="shared" ref="AW203:AW237" si="7">IF(C203="","",IF(OR($BK$106=TRUE,$BK$107=TRUE),$AY$135,IF(OR(AJ203=22,AJ203=23),$AY$137,IF($BK$89=TRUE,$AY$138,IF($BK$90=TRUE,$AY$139,$AY$136)))))</f>
        <v/>
      </c>
      <c r="BN203" s="100"/>
      <c r="DG203" s="227"/>
    </row>
    <row r="204" spans="2:111" ht="35.25" customHeight="1">
      <c r="B204" s="246">
        <v>67</v>
      </c>
      <c r="C204" s="404"/>
      <c r="D204" s="405"/>
      <c r="E204" s="405"/>
      <c r="F204" s="405"/>
      <c r="G204" s="405"/>
      <c r="H204" s="405"/>
      <c r="I204" s="467"/>
      <c r="J204" s="468"/>
      <c r="K204" s="404"/>
      <c r="L204" s="405"/>
      <c r="M204" s="405"/>
      <c r="N204" s="405"/>
      <c r="O204" s="405"/>
      <c r="P204" s="405"/>
      <c r="Q204" s="469"/>
      <c r="R204" s="416" t="str">
        <f>IFERROR(IF(C204="","",'プルダウン（非表示予定）'!$B$61),"")</f>
        <v/>
      </c>
      <c r="S204" s="416"/>
      <c r="T204" s="416" t="str">
        <f>IFERROR(IF(C204="","",INDEX('プルダウン（非表示予定）'!$C$62:$C$86,AJ204)),"")</f>
        <v/>
      </c>
      <c r="U204" s="416"/>
      <c r="V204" s="412" t="str">
        <f>IFERROR(INDEX('プルダウン（非表示予定）'!$J$50:$J$58,AK204),"")</f>
        <v/>
      </c>
      <c r="W204" s="413"/>
      <c r="X204" s="393"/>
      <c r="Y204" s="393"/>
      <c r="Z204" s="393"/>
      <c r="AA204" s="394"/>
      <c r="AB204" s="402"/>
      <c r="AC204" s="403"/>
      <c r="AI204" s="247"/>
      <c r="AJ204" s="211" t="e">
        <f>MATCH(R204,'プルダウン（非表示予定）'!$B$62:$B$86,0)</f>
        <v>#N/A</v>
      </c>
      <c r="AK204" s="227" t="e">
        <f>INDEX('プルダウン（非表示予定）'!$E$62:$E$86,AJ204)</f>
        <v>#N/A</v>
      </c>
      <c r="AL204" s="47" t="e">
        <f>MATCH(V204,'プルダウン（非表示予定）'!$J$50:$J$58,0)</f>
        <v>#N/A</v>
      </c>
      <c r="AN204" s="248"/>
      <c r="AO204" s="227" t="e">
        <f>INDEX('プルダウン（非表示予定）'!$B$50:$B$58,AL204)</f>
        <v>#N/A</v>
      </c>
      <c r="AP204" s="227" t="e">
        <f>INDEX('プルダウン（非表示予定）'!$C$50:$C$58,AL204)</f>
        <v>#N/A</v>
      </c>
      <c r="AQ204" s="47" t="e">
        <f>INDEX('プルダウン（非表示予定）'!$D$62:$D$86,AJ204)</f>
        <v>#N/A</v>
      </c>
      <c r="AS204" s="383" t="str">
        <f t="shared" si="4"/>
        <v/>
      </c>
      <c r="AT204" s="384" t="str">
        <f t="shared" si="5"/>
        <v/>
      </c>
      <c r="AU204" s="384" t="str">
        <f t="shared" si="6"/>
        <v/>
      </c>
      <c r="AV204" s="383" t="str">
        <f>IF(C204="","",INDEX('プルダウン（非表示予定）'!$G$62:$G$85,AJ204))</f>
        <v/>
      </c>
      <c r="AW204" s="383" t="str">
        <f t="shared" si="7"/>
        <v/>
      </c>
      <c r="BN204" s="100"/>
      <c r="DG204" s="227"/>
    </row>
    <row r="205" spans="2:111" ht="35.25" customHeight="1">
      <c r="B205" s="246">
        <v>68</v>
      </c>
      <c r="C205" s="404"/>
      <c r="D205" s="405"/>
      <c r="E205" s="405"/>
      <c r="F205" s="405"/>
      <c r="G205" s="405"/>
      <c r="H205" s="405"/>
      <c r="I205" s="467"/>
      <c r="J205" s="468"/>
      <c r="K205" s="404"/>
      <c r="L205" s="405"/>
      <c r="M205" s="405"/>
      <c r="N205" s="405"/>
      <c r="O205" s="405"/>
      <c r="P205" s="405"/>
      <c r="Q205" s="469"/>
      <c r="R205" s="416" t="str">
        <f>IFERROR(IF(C205="","",'プルダウン（非表示予定）'!$B$61),"")</f>
        <v/>
      </c>
      <c r="S205" s="416"/>
      <c r="T205" s="416" t="str">
        <f>IFERROR(IF(C205="","",INDEX('プルダウン（非表示予定）'!$C$62:$C$86,AJ205)),"")</f>
        <v/>
      </c>
      <c r="U205" s="416"/>
      <c r="V205" s="412" t="str">
        <f>IFERROR(INDEX('プルダウン（非表示予定）'!$J$50:$J$58,AK205),"")</f>
        <v/>
      </c>
      <c r="W205" s="413"/>
      <c r="X205" s="393"/>
      <c r="Y205" s="393"/>
      <c r="Z205" s="393"/>
      <c r="AA205" s="394"/>
      <c r="AB205" s="402"/>
      <c r="AC205" s="403"/>
      <c r="AI205" s="247"/>
      <c r="AJ205" s="211" t="e">
        <f>MATCH(R205,'プルダウン（非表示予定）'!$B$62:$B$86,0)</f>
        <v>#N/A</v>
      </c>
      <c r="AK205" s="227" t="e">
        <f>INDEX('プルダウン（非表示予定）'!$E$62:$E$86,AJ205)</f>
        <v>#N/A</v>
      </c>
      <c r="AL205" s="47" t="e">
        <f>MATCH(V205,'プルダウン（非表示予定）'!$J$50:$J$58,0)</f>
        <v>#N/A</v>
      </c>
      <c r="AN205" s="248"/>
      <c r="AO205" s="227" t="e">
        <f>INDEX('プルダウン（非表示予定）'!$B$50:$B$58,AL205)</f>
        <v>#N/A</v>
      </c>
      <c r="AP205" s="227" t="e">
        <f>INDEX('プルダウン（非表示予定）'!$C$50:$C$58,AL205)</f>
        <v>#N/A</v>
      </c>
      <c r="AQ205" s="47" t="e">
        <f>INDEX('プルダウン（非表示予定）'!$D$62:$D$86,AJ205)</f>
        <v>#N/A</v>
      </c>
      <c r="AS205" s="383" t="str">
        <f t="shared" si="4"/>
        <v/>
      </c>
      <c r="AT205" s="384" t="str">
        <f t="shared" si="5"/>
        <v/>
      </c>
      <c r="AU205" s="384" t="str">
        <f t="shared" si="6"/>
        <v/>
      </c>
      <c r="AV205" s="383" t="str">
        <f>IF(C205="","",INDEX('プルダウン（非表示予定）'!$G$62:$G$85,AJ205))</f>
        <v/>
      </c>
      <c r="AW205" s="383" t="str">
        <f t="shared" si="7"/>
        <v/>
      </c>
      <c r="BN205" s="100"/>
      <c r="DG205" s="227"/>
    </row>
    <row r="206" spans="2:111" ht="35.25" customHeight="1">
      <c r="B206" s="246">
        <v>69</v>
      </c>
      <c r="C206" s="404"/>
      <c r="D206" s="405"/>
      <c r="E206" s="405"/>
      <c r="F206" s="405"/>
      <c r="G206" s="405"/>
      <c r="H206" s="405"/>
      <c r="I206" s="467"/>
      <c r="J206" s="468"/>
      <c r="K206" s="404"/>
      <c r="L206" s="405"/>
      <c r="M206" s="405"/>
      <c r="N206" s="405"/>
      <c r="O206" s="405"/>
      <c r="P206" s="405"/>
      <c r="Q206" s="469"/>
      <c r="R206" s="416" t="str">
        <f>IFERROR(IF(C206="","",'プルダウン（非表示予定）'!$B$61),"")</f>
        <v/>
      </c>
      <c r="S206" s="416"/>
      <c r="T206" s="416" t="str">
        <f>IFERROR(IF(C206="","",INDEX('プルダウン（非表示予定）'!$C$62:$C$86,AJ206)),"")</f>
        <v/>
      </c>
      <c r="U206" s="416"/>
      <c r="V206" s="412" t="str">
        <f>IFERROR(INDEX('プルダウン（非表示予定）'!$J$50:$J$58,AK206),"")</f>
        <v/>
      </c>
      <c r="W206" s="413"/>
      <c r="X206" s="393"/>
      <c r="Y206" s="393"/>
      <c r="Z206" s="393"/>
      <c r="AA206" s="394"/>
      <c r="AB206" s="402"/>
      <c r="AC206" s="403"/>
      <c r="AI206" s="247"/>
      <c r="AJ206" s="211" t="e">
        <f>MATCH(R206,'プルダウン（非表示予定）'!$B$62:$B$86,0)</f>
        <v>#N/A</v>
      </c>
      <c r="AK206" s="227" t="e">
        <f>INDEX('プルダウン（非表示予定）'!$E$62:$E$86,AJ206)</f>
        <v>#N/A</v>
      </c>
      <c r="AL206" s="47" t="e">
        <f>MATCH(V206,'プルダウン（非表示予定）'!$J$50:$J$58,0)</f>
        <v>#N/A</v>
      </c>
      <c r="AN206" s="248"/>
      <c r="AO206" s="227" t="e">
        <f>INDEX('プルダウン（非表示予定）'!$B$50:$B$58,AL206)</f>
        <v>#N/A</v>
      </c>
      <c r="AP206" s="227" t="e">
        <f>INDEX('プルダウン（非表示予定）'!$C$50:$C$58,AL206)</f>
        <v>#N/A</v>
      </c>
      <c r="AQ206" s="47" t="e">
        <f>INDEX('プルダウン（非表示予定）'!$D$62:$D$86,AJ206)</f>
        <v>#N/A</v>
      </c>
      <c r="AS206" s="383" t="str">
        <f t="shared" si="4"/>
        <v/>
      </c>
      <c r="AT206" s="384" t="str">
        <f t="shared" si="5"/>
        <v/>
      </c>
      <c r="AU206" s="384" t="str">
        <f t="shared" si="6"/>
        <v/>
      </c>
      <c r="AV206" s="383" t="str">
        <f>IF(C206="","",INDEX('プルダウン（非表示予定）'!$G$62:$G$85,AJ206))</f>
        <v/>
      </c>
      <c r="AW206" s="383" t="str">
        <f t="shared" si="7"/>
        <v/>
      </c>
      <c r="BN206" s="100"/>
      <c r="DG206" s="227"/>
    </row>
    <row r="207" spans="2:111" ht="35.25" customHeight="1">
      <c r="B207" s="246">
        <v>70</v>
      </c>
      <c r="C207" s="404"/>
      <c r="D207" s="405"/>
      <c r="E207" s="405"/>
      <c r="F207" s="405"/>
      <c r="G207" s="405"/>
      <c r="H207" s="405"/>
      <c r="I207" s="467"/>
      <c r="J207" s="468"/>
      <c r="K207" s="404"/>
      <c r="L207" s="405"/>
      <c r="M207" s="405"/>
      <c r="N207" s="405"/>
      <c r="O207" s="405"/>
      <c r="P207" s="405"/>
      <c r="Q207" s="469"/>
      <c r="R207" s="416" t="str">
        <f>IFERROR(IF(C207="","",'プルダウン（非表示予定）'!$B$61),"")</f>
        <v/>
      </c>
      <c r="S207" s="416"/>
      <c r="T207" s="416" t="str">
        <f>IFERROR(IF(C207="","",INDEX('プルダウン（非表示予定）'!$C$62:$C$86,AJ207)),"")</f>
        <v/>
      </c>
      <c r="U207" s="416"/>
      <c r="V207" s="412" t="str">
        <f>IFERROR(INDEX('プルダウン（非表示予定）'!$J$50:$J$58,AK207),"")</f>
        <v/>
      </c>
      <c r="W207" s="413"/>
      <c r="X207" s="393"/>
      <c r="Y207" s="393"/>
      <c r="Z207" s="393"/>
      <c r="AA207" s="394"/>
      <c r="AB207" s="402"/>
      <c r="AC207" s="403"/>
      <c r="AI207" s="247"/>
      <c r="AJ207" s="211" t="e">
        <f>MATCH(R207,'プルダウン（非表示予定）'!$B$62:$B$86,0)</f>
        <v>#N/A</v>
      </c>
      <c r="AK207" s="227" t="e">
        <f>INDEX('プルダウン（非表示予定）'!$E$62:$E$86,AJ207)</f>
        <v>#N/A</v>
      </c>
      <c r="AL207" s="47" t="e">
        <f>MATCH(V207,'プルダウン（非表示予定）'!$J$50:$J$58,0)</f>
        <v>#N/A</v>
      </c>
      <c r="AN207" s="248"/>
      <c r="AO207" s="227" t="e">
        <f>INDEX('プルダウン（非表示予定）'!$B$50:$B$58,AL207)</f>
        <v>#N/A</v>
      </c>
      <c r="AP207" s="227" t="e">
        <f>INDEX('プルダウン（非表示予定）'!$C$50:$C$58,AL207)</f>
        <v>#N/A</v>
      </c>
      <c r="AQ207" s="47" t="e">
        <f>INDEX('プルダウン（非表示予定）'!$D$62:$D$86,AJ207)</f>
        <v>#N/A</v>
      </c>
      <c r="AS207" s="383" t="str">
        <f t="shared" si="4"/>
        <v/>
      </c>
      <c r="AT207" s="384" t="str">
        <f t="shared" si="5"/>
        <v/>
      </c>
      <c r="AU207" s="384" t="str">
        <f t="shared" si="6"/>
        <v/>
      </c>
      <c r="AV207" s="383" t="str">
        <f>IF(C207="","",INDEX('プルダウン（非表示予定）'!$G$62:$G$85,AJ207))</f>
        <v/>
      </c>
      <c r="AW207" s="383" t="str">
        <f t="shared" si="7"/>
        <v/>
      </c>
      <c r="BN207" s="100"/>
      <c r="DG207" s="227"/>
    </row>
    <row r="208" spans="2:111" ht="35.25" customHeight="1">
      <c r="B208" s="246">
        <v>71</v>
      </c>
      <c r="C208" s="404"/>
      <c r="D208" s="405"/>
      <c r="E208" s="405"/>
      <c r="F208" s="405"/>
      <c r="G208" s="405"/>
      <c r="H208" s="405"/>
      <c r="I208" s="467"/>
      <c r="J208" s="468"/>
      <c r="K208" s="404"/>
      <c r="L208" s="405"/>
      <c r="M208" s="405"/>
      <c r="N208" s="405"/>
      <c r="O208" s="405"/>
      <c r="P208" s="405"/>
      <c r="Q208" s="469"/>
      <c r="R208" s="416" t="str">
        <f>IFERROR(IF(C208="","",'プルダウン（非表示予定）'!$B$61),"")</f>
        <v/>
      </c>
      <c r="S208" s="416"/>
      <c r="T208" s="416" t="str">
        <f>IFERROR(IF(C208="","",INDEX('プルダウン（非表示予定）'!$C$62:$C$86,AJ208)),"")</f>
        <v/>
      </c>
      <c r="U208" s="416"/>
      <c r="V208" s="412" t="str">
        <f>IFERROR(INDEX('プルダウン（非表示予定）'!$J$50:$J$58,AK208),"")</f>
        <v/>
      </c>
      <c r="W208" s="413"/>
      <c r="X208" s="393"/>
      <c r="Y208" s="393"/>
      <c r="Z208" s="393"/>
      <c r="AA208" s="394"/>
      <c r="AB208" s="402"/>
      <c r="AC208" s="403"/>
      <c r="AI208" s="247"/>
      <c r="AJ208" s="211" t="e">
        <f>MATCH(R208,'プルダウン（非表示予定）'!$B$62:$B$86,0)</f>
        <v>#N/A</v>
      </c>
      <c r="AK208" s="227" t="e">
        <f>INDEX('プルダウン（非表示予定）'!$E$62:$E$86,AJ208)</f>
        <v>#N/A</v>
      </c>
      <c r="AL208" s="47" t="e">
        <f>MATCH(V208,'プルダウン（非表示予定）'!$J$50:$J$58,0)</f>
        <v>#N/A</v>
      </c>
      <c r="AN208" s="248"/>
      <c r="AO208" s="227" t="e">
        <f>INDEX('プルダウン（非表示予定）'!$B$50:$B$58,AL208)</f>
        <v>#N/A</v>
      </c>
      <c r="AP208" s="227" t="e">
        <f>INDEX('プルダウン（非表示予定）'!$C$50:$C$58,AL208)</f>
        <v>#N/A</v>
      </c>
      <c r="AQ208" s="47" t="e">
        <f>INDEX('プルダウン（非表示予定）'!$D$62:$D$86,AJ208)</f>
        <v>#N/A</v>
      </c>
      <c r="AS208" s="383" t="str">
        <f t="shared" si="4"/>
        <v/>
      </c>
      <c r="AT208" s="384" t="str">
        <f t="shared" si="5"/>
        <v/>
      </c>
      <c r="AU208" s="384" t="str">
        <f t="shared" si="6"/>
        <v/>
      </c>
      <c r="AV208" s="383" t="str">
        <f>IF(C208="","",INDEX('プルダウン（非表示予定）'!$G$62:$G$85,AJ208))</f>
        <v/>
      </c>
      <c r="AW208" s="383" t="str">
        <f t="shared" si="7"/>
        <v/>
      </c>
      <c r="BN208" s="100"/>
      <c r="DG208" s="227"/>
    </row>
    <row r="209" spans="2:111" ht="35.25" customHeight="1">
      <c r="B209" s="246">
        <v>72</v>
      </c>
      <c r="C209" s="404"/>
      <c r="D209" s="405"/>
      <c r="E209" s="405"/>
      <c r="F209" s="405"/>
      <c r="G209" s="405"/>
      <c r="H209" s="405"/>
      <c r="I209" s="467"/>
      <c r="J209" s="468"/>
      <c r="K209" s="404"/>
      <c r="L209" s="405"/>
      <c r="M209" s="405"/>
      <c r="N209" s="405"/>
      <c r="O209" s="405"/>
      <c r="P209" s="405"/>
      <c r="Q209" s="469"/>
      <c r="R209" s="416" t="str">
        <f>IFERROR(IF(C209="","",'プルダウン（非表示予定）'!$B$61),"")</f>
        <v/>
      </c>
      <c r="S209" s="416"/>
      <c r="T209" s="416" t="str">
        <f>IFERROR(IF(C209="","",INDEX('プルダウン（非表示予定）'!$C$62:$C$86,AJ209)),"")</f>
        <v/>
      </c>
      <c r="U209" s="416"/>
      <c r="V209" s="412" t="str">
        <f>IFERROR(INDEX('プルダウン（非表示予定）'!$J$50:$J$58,AK209),"")</f>
        <v/>
      </c>
      <c r="W209" s="413"/>
      <c r="X209" s="393"/>
      <c r="Y209" s="393"/>
      <c r="Z209" s="393"/>
      <c r="AA209" s="394"/>
      <c r="AB209" s="402"/>
      <c r="AC209" s="403"/>
      <c r="AI209" s="247"/>
      <c r="AJ209" s="211" t="e">
        <f>MATCH(R209,'プルダウン（非表示予定）'!$B$62:$B$86,0)</f>
        <v>#N/A</v>
      </c>
      <c r="AK209" s="227" t="e">
        <f>INDEX('プルダウン（非表示予定）'!$E$62:$E$86,AJ209)</f>
        <v>#N/A</v>
      </c>
      <c r="AL209" s="47" t="e">
        <f>MATCH(V209,'プルダウン（非表示予定）'!$J$50:$J$58,0)</f>
        <v>#N/A</v>
      </c>
      <c r="AN209" s="248"/>
      <c r="AO209" s="227" t="e">
        <f>INDEX('プルダウン（非表示予定）'!$B$50:$B$58,AL209)</f>
        <v>#N/A</v>
      </c>
      <c r="AP209" s="227" t="e">
        <f>INDEX('プルダウン（非表示予定）'!$C$50:$C$58,AL209)</f>
        <v>#N/A</v>
      </c>
      <c r="AQ209" s="47" t="e">
        <f>INDEX('プルダウン（非表示予定）'!$D$62:$D$86,AJ209)</f>
        <v>#N/A</v>
      </c>
      <c r="AS209" s="383" t="str">
        <f t="shared" si="4"/>
        <v/>
      </c>
      <c r="AT209" s="384" t="str">
        <f t="shared" si="5"/>
        <v/>
      </c>
      <c r="AU209" s="384" t="str">
        <f t="shared" si="6"/>
        <v/>
      </c>
      <c r="AV209" s="383" t="str">
        <f>IF(C209="","",INDEX('プルダウン（非表示予定）'!$G$62:$G$85,AJ209))</f>
        <v/>
      </c>
      <c r="AW209" s="383" t="str">
        <f t="shared" si="7"/>
        <v/>
      </c>
      <c r="BN209" s="100"/>
      <c r="DG209" s="227"/>
    </row>
    <row r="210" spans="2:111" ht="35.25" customHeight="1">
      <c r="B210" s="246">
        <v>73</v>
      </c>
      <c r="C210" s="404"/>
      <c r="D210" s="405"/>
      <c r="E210" s="405"/>
      <c r="F210" s="405"/>
      <c r="G210" s="405"/>
      <c r="H210" s="405"/>
      <c r="I210" s="467"/>
      <c r="J210" s="468"/>
      <c r="K210" s="404"/>
      <c r="L210" s="405"/>
      <c r="M210" s="405"/>
      <c r="N210" s="405"/>
      <c r="O210" s="405"/>
      <c r="P210" s="405"/>
      <c r="Q210" s="469"/>
      <c r="R210" s="416" t="str">
        <f>IFERROR(IF(C210="","",'プルダウン（非表示予定）'!$B$61),"")</f>
        <v/>
      </c>
      <c r="S210" s="416"/>
      <c r="T210" s="416" t="str">
        <f>IFERROR(IF(C210="","",INDEX('プルダウン（非表示予定）'!$C$62:$C$86,AJ210)),"")</f>
        <v/>
      </c>
      <c r="U210" s="416"/>
      <c r="V210" s="412" t="str">
        <f>IFERROR(INDEX('プルダウン（非表示予定）'!$J$50:$J$58,AK210),"")</f>
        <v/>
      </c>
      <c r="W210" s="413"/>
      <c r="X210" s="393"/>
      <c r="Y210" s="393"/>
      <c r="Z210" s="393"/>
      <c r="AA210" s="394"/>
      <c r="AB210" s="402"/>
      <c r="AC210" s="403"/>
      <c r="AI210" s="247"/>
      <c r="AJ210" s="211" t="e">
        <f>MATCH(R210,'プルダウン（非表示予定）'!$B$62:$B$86,0)</f>
        <v>#N/A</v>
      </c>
      <c r="AK210" s="227" t="e">
        <f>INDEX('プルダウン（非表示予定）'!$E$62:$E$86,AJ210)</f>
        <v>#N/A</v>
      </c>
      <c r="AL210" s="47" t="e">
        <f>MATCH(V210,'プルダウン（非表示予定）'!$J$50:$J$58,0)</f>
        <v>#N/A</v>
      </c>
      <c r="AN210" s="248"/>
      <c r="AO210" s="227" t="e">
        <f>INDEX('プルダウン（非表示予定）'!$B$50:$B$58,AL210)</f>
        <v>#N/A</v>
      </c>
      <c r="AP210" s="227" t="e">
        <f>INDEX('プルダウン（非表示予定）'!$C$50:$C$58,AL210)</f>
        <v>#N/A</v>
      </c>
      <c r="AQ210" s="47" t="e">
        <f>INDEX('プルダウン（非表示予定）'!$D$62:$D$86,AJ210)</f>
        <v>#N/A</v>
      </c>
      <c r="AS210" s="383" t="str">
        <f t="shared" si="4"/>
        <v/>
      </c>
      <c r="AT210" s="384" t="str">
        <f t="shared" si="5"/>
        <v/>
      </c>
      <c r="AU210" s="384" t="str">
        <f t="shared" si="6"/>
        <v/>
      </c>
      <c r="AV210" s="383" t="str">
        <f>IF(C210="","",INDEX('プルダウン（非表示予定）'!$G$62:$G$85,AJ210))</f>
        <v/>
      </c>
      <c r="AW210" s="383" t="str">
        <f t="shared" si="7"/>
        <v/>
      </c>
      <c r="BN210" s="100"/>
      <c r="DG210" s="227"/>
    </row>
    <row r="211" spans="2:111" ht="35.25" customHeight="1">
      <c r="B211" s="246">
        <v>74</v>
      </c>
      <c r="C211" s="404"/>
      <c r="D211" s="405"/>
      <c r="E211" s="405"/>
      <c r="F211" s="405"/>
      <c r="G211" s="405"/>
      <c r="H211" s="405"/>
      <c r="I211" s="467"/>
      <c r="J211" s="468"/>
      <c r="K211" s="404"/>
      <c r="L211" s="405"/>
      <c r="M211" s="405"/>
      <c r="N211" s="405"/>
      <c r="O211" s="405"/>
      <c r="P211" s="405"/>
      <c r="Q211" s="469"/>
      <c r="R211" s="416" t="str">
        <f>IFERROR(IF(C211="","",'プルダウン（非表示予定）'!$B$61),"")</f>
        <v/>
      </c>
      <c r="S211" s="416"/>
      <c r="T211" s="416" t="str">
        <f>IFERROR(IF(C211="","",INDEX('プルダウン（非表示予定）'!$C$62:$C$86,AJ211)),"")</f>
        <v/>
      </c>
      <c r="U211" s="416"/>
      <c r="V211" s="412" t="str">
        <f>IFERROR(INDEX('プルダウン（非表示予定）'!$J$50:$J$58,AK211),"")</f>
        <v/>
      </c>
      <c r="W211" s="413"/>
      <c r="X211" s="393"/>
      <c r="Y211" s="393"/>
      <c r="Z211" s="393"/>
      <c r="AA211" s="394"/>
      <c r="AB211" s="402"/>
      <c r="AC211" s="403"/>
      <c r="AI211" s="247"/>
      <c r="AJ211" s="211" t="e">
        <f>MATCH(R211,'プルダウン（非表示予定）'!$B$62:$B$86,0)</f>
        <v>#N/A</v>
      </c>
      <c r="AK211" s="227" t="e">
        <f>INDEX('プルダウン（非表示予定）'!$E$62:$E$86,AJ211)</f>
        <v>#N/A</v>
      </c>
      <c r="AL211" s="47" t="e">
        <f>MATCH(V211,'プルダウン（非表示予定）'!$J$50:$J$58,0)</f>
        <v>#N/A</v>
      </c>
      <c r="AN211" s="248"/>
      <c r="AO211" s="227" t="e">
        <f>INDEX('プルダウン（非表示予定）'!$B$50:$B$58,AL211)</f>
        <v>#N/A</v>
      </c>
      <c r="AP211" s="227" t="e">
        <f>INDEX('プルダウン（非表示予定）'!$C$50:$C$58,AL211)</f>
        <v>#N/A</v>
      </c>
      <c r="AQ211" s="47" t="e">
        <f>INDEX('プルダウン（非表示予定）'!$D$62:$D$86,AJ211)</f>
        <v>#N/A</v>
      </c>
      <c r="AS211" s="383" t="str">
        <f t="shared" si="4"/>
        <v/>
      </c>
      <c r="AT211" s="384" t="str">
        <f t="shared" si="5"/>
        <v/>
      </c>
      <c r="AU211" s="384" t="str">
        <f t="shared" si="6"/>
        <v/>
      </c>
      <c r="AV211" s="383" t="str">
        <f>IF(C211="","",INDEX('プルダウン（非表示予定）'!$G$62:$G$85,AJ211))</f>
        <v/>
      </c>
      <c r="AW211" s="383" t="str">
        <f t="shared" si="7"/>
        <v/>
      </c>
      <c r="BN211" s="100"/>
      <c r="DG211" s="227"/>
    </row>
    <row r="212" spans="2:111" ht="35.25" customHeight="1">
      <c r="B212" s="246">
        <v>75</v>
      </c>
      <c r="C212" s="404"/>
      <c r="D212" s="405"/>
      <c r="E212" s="405"/>
      <c r="F212" s="405"/>
      <c r="G212" s="405"/>
      <c r="H212" s="405"/>
      <c r="I212" s="467"/>
      <c r="J212" s="468"/>
      <c r="K212" s="404"/>
      <c r="L212" s="405"/>
      <c r="M212" s="405"/>
      <c r="N212" s="405"/>
      <c r="O212" s="405"/>
      <c r="P212" s="405"/>
      <c r="Q212" s="469"/>
      <c r="R212" s="416" t="str">
        <f>IFERROR(IF(C212="","",'プルダウン（非表示予定）'!$B$61),"")</f>
        <v/>
      </c>
      <c r="S212" s="416"/>
      <c r="T212" s="416" t="str">
        <f>IFERROR(IF(C212="","",INDEX('プルダウン（非表示予定）'!$C$62:$C$86,AJ212)),"")</f>
        <v/>
      </c>
      <c r="U212" s="416"/>
      <c r="V212" s="412" t="str">
        <f>IFERROR(INDEX('プルダウン（非表示予定）'!$J$50:$J$58,AK212),"")</f>
        <v/>
      </c>
      <c r="W212" s="413"/>
      <c r="X212" s="393"/>
      <c r="Y212" s="393"/>
      <c r="Z212" s="393"/>
      <c r="AA212" s="394"/>
      <c r="AB212" s="402"/>
      <c r="AC212" s="403"/>
      <c r="AI212" s="247"/>
      <c r="AJ212" s="211" t="e">
        <f>MATCH(R212,'プルダウン（非表示予定）'!$B$62:$B$86,0)</f>
        <v>#N/A</v>
      </c>
      <c r="AK212" s="227" t="e">
        <f>INDEX('プルダウン（非表示予定）'!$E$62:$E$86,AJ212)</f>
        <v>#N/A</v>
      </c>
      <c r="AL212" s="47" t="e">
        <f>MATCH(V212,'プルダウン（非表示予定）'!$J$50:$J$58,0)</f>
        <v>#N/A</v>
      </c>
      <c r="AN212" s="248"/>
      <c r="AO212" s="227" t="e">
        <f>INDEX('プルダウン（非表示予定）'!$B$50:$B$58,AL212)</f>
        <v>#N/A</v>
      </c>
      <c r="AP212" s="227" t="e">
        <f>INDEX('プルダウン（非表示予定）'!$C$50:$C$58,AL212)</f>
        <v>#N/A</v>
      </c>
      <c r="AQ212" s="47" t="e">
        <f>INDEX('プルダウン（非表示予定）'!$D$62:$D$86,AJ212)</f>
        <v>#N/A</v>
      </c>
      <c r="AS212" s="383" t="str">
        <f t="shared" si="4"/>
        <v/>
      </c>
      <c r="AT212" s="384" t="str">
        <f t="shared" si="5"/>
        <v/>
      </c>
      <c r="AU212" s="384" t="str">
        <f t="shared" si="6"/>
        <v/>
      </c>
      <c r="AV212" s="383" t="str">
        <f>IF(C212="","",INDEX('プルダウン（非表示予定）'!$G$62:$G$85,AJ212))</f>
        <v/>
      </c>
      <c r="AW212" s="383" t="str">
        <f t="shared" si="7"/>
        <v/>
      </c>
      <c r="BN212" s="100"/>
      <c r="DG212" s="227"/>
    </row>
    <row r="213" spans="2:111" ht="35.25" customHeight="1">
      <c r="B213" s="246">
        <v>76</v>
      </c>
      <c r="C213" s="404"/>
      <c r="D213" s="405"/>
      <c r="E213" s="405"/>
      <c r="F213" s="405"/>
      <c r="G213" s="405"/>
      <c r="H213" s="405"/>
      <c r="I213" s="467"/>
      <c r="J213" s="468"/>
      <c r="K213" s="404"/>
      <c r="L213" s="405"/>
      <c r="M213" s="405"/>
      <c r="N213" s="405"/>
      <c r="O213" s="405"/>
      <c r="P213" s="405"/>
      <c r="Q213" s="469"/>
      <c r="R213" s="416" t="str">
        <f>IFERROR(IF(C213="","",'プルダウン（非表示予定）'!$B$61),"")</f>
        <v/>
      </c>
      <c r="S213" s="416"/>
      <c r="T213" s="416" t="str">
        <f>IFERROR(IF(C213="","",INDEX('プルダウン（非表示予定）'!$C$62:$C$86,AJ213)),"")</f>
        <v/>
      </c>
      <c r="U213" s="416"/>
      <c r="V213" s="412" t="str">
        <f>IFERROR(INDEX('プルダウン（非表示予定）'!$J$50:$J$58,AK213),"")</f>
        <v/>
      </c>
      <c r="W213" s="413"/>
      <c r="X213" s="393"/>
      <c r="Y213" s="393"/>
      <c r="Z213" s="393"/>
      <c r="AA213" s="394"/>
      <c r="AB213" s="402"/>
      <c r="AC213" s="403"/>
      <c r="AI213" s="247"/>
      <c r="AJ213" s="211" t="e">
        <f>MATCH(R213,'プルダウン（非表示予定）'!$B$62:$B$86,0)</f>
        <v>#N/A</v>
      </c>
      <c r="AK213" s="227" t="e">
        <f>INDEX('プルダウン（非表示予定）'!$E$62:$E$86,AJ213)</f>
        <v>#N/A</v>
      </c>
      <c r="AL213" s="47" t="e">
        <f>MATCH(V213,'プルダウン（非表示予定）'!$J$50:$J$58,0)</f>
        <v>#N/A</v>
      </c>
      <c r="AN213" s="248"/>
      <c r="AO213" s="227" t="e">
        <f>INDEX('プルダウン（非表示予定）'!$B$50:$B$58,AL213)</f>
        <v>#N/A</v>
      </c>
      <c r="AP213" s="227" t="e">
        <f>INDEX('プルダウン（非表示予定）'!$C$50:$C$58,AL213)</f>
        <v>#N/A</v>
      </c>
      <c r="AQ213" s="47" t="e">
        <f>INDEX('プルダウン（非表示予定）'!$D$62:$D$86,AJ213)</f>
        <v>#N/A</v>
      </c>
      <c r="AS213" s="383" t="str">
        <f t="shared" si="4"/>
        <v/>
      </c>
      <c r="AT213" s="384" t="str">
        <f t="shared" si="5"/>
        <v/>
      </c>
      <c r="AU213" s="384" t="str">
        <f t="shared" si="6"/>
        <v/>
      </c>
      <c r="AV213" s="383" t="str">
        <f>IF(C213="","",INDEX('プルダウン（非表示予定）'!$G$62:$G$85,AJ213))</f>
        <v/>
      </c>
      <c r="AW213" s="383" t="str">
        <f t="shared" si="7"/>
        <v/>
      </c>
      <c r="BN213" s="100"/>
      <c r="DG213" s="227"/>
    </row>
    <row r="214" spans="2:111" ht="35.25" customHeight="1">
      <c r="B214" s="246">
        <v>77</v>
      </c>
      <c r="C214" s="404"/>
      <c r="D214" s="405"/>
      <c r="E214" s="405"/>
      <c r="F214" s="405"/>
      <c r="G214" s="405"/>
      <c r="H214" s="405"/>
      <c r="I214" s="467"/>
      <c r="J214" s="468"/>
      <c r="K214" s="404"/>
      <c r="L214" s="405"/>
      <c r="M214" s="405"/>
      <c r="N214" s="405"/>
      <c r="O214" s="405"/>
      <c r="P214" s="405"/>
      <c r="Q214" s="469"/>
      <c r="R214" s="416" t="str">
        <f>IFERROR(IF(C214="","",'プルダウン（非表示予定）'!$B$61),"")</f>
        <v/>
      </c>
      <c r="S214" s="416"/>
      <c r="T214" s="416" t="str">
        <f>IFERROR(IF(C214="","",INDEX('プルダウン（非表示予定）'!$C$62:$C$86,AJ214)),"")</f>
        <v/>
      </c>
      <c r="U214" s="416"/>
      <c r="V214" s="412" t="str">
        <f>IFERROR(INDEX('プルダウン（非表示予定）'!$J$50:$J$58,AK214),"")</f>
        <v/>
      </c>
      <c r="W214" s="413"/>
      <c r="X214" s="393"/>
      <c r="Y214" s="393"/>
      <c r="Z214" s="393"/>
      <c r="AA214" s="394"/>
      <c r="AB214" s="402"/>
      <c r="AC214" s="403"/>
      <c r="AI214" s="247"/>
      <c r="AJ214" s="211" t="e">
        <f>MATCH(R214,'プルダウン（非表示予定）'!$B$62:$B$86,0)</f>
        <v>#N/A</v>
      </c>
      <c r="AK214" s="227" t="e">
        <f>INDEX('プルダウン（非表示予定）'!$E$62:$E$86,AJ214)</f>
        <v>#N/A</v>
      </c>
      <c r="AL214" s="47" t="e">
        <f>MATCH(V214,'プルダウン（非表示予定）'!$J$50:$J$58,0)</f>
        <v>#N/A</v>
      </c>
      <c r="AN214" s="248"/>
      <c r="AO214" s="227" t="e">
        <f>INDEX('プルダウン（非表示予定）'!$B$50:$B$58,AL214)</f>
        <v>#N/A</v>
      </c>
      <c r="AP214" s="227" t="e">
        <f>INDEX('プルダウン（非表示予定）'!$C$50:$C$58,AL214)</f>
        <v>#N/A</v>
      </c>
      <c r="AQ214" s="47" t="e">
        <f>INDEX('プルダウン（非表示予定）'!$D$62:$D$86,AJ214)</f>
        <v>#N/A</v>
      </c>
      <c r="AS214" s="383" t="str">
        <f t="shared" si="4"/>
        <v/>
      </c>
      <c r="AT214" s="384" t="str">
        <f t="shared" si="5"/>
        <v/>
      </c>
      <c r="AU214" s="384" t="str">
        <f t="shared" si="6"/>
        <v/>
      </c>
      <c r="AV214" s="383" t="str">
        <f>IF(C214="","",INDEX('プルダウン（非表示予定）'!$G$62:$G$85,AJ214))</f>
        <v/>
      </c>
      <c r="AW214" s="383" t="str">
        <f t="shared" si="7"/>
        <v/>
      </c>
      <c r="BN214" s="100"/>
      <c r="DG214" s="227"/>
    </row>
    <row r="215" spans="2:111" ht="35.25" customHeight="1">
      <c r="B215" s="246">
        <v>78</v>
      </c>
      <c r="C215" s="404"/>
      <c r="D215" s="405"/>
      <c r="E215" s="405"/>
      <c r="F215" s="405"/>
      <c r="G215" s="405"/>
      <c r="H215" s="405"/>
      <c r="I215" s="467"/>
      <c r="J215" s="468"/>
      <c r="K215" s="404"/>
      <c r="L215" s="405"/>
      <c r="M215" s="405"/>
      <c r="N215" s="405"/>
      <c r="O215" s="405"/>
      <c r="P215" s="405"/>
      <c r="Q215" s="469"/>
      <c r="R215" s="416" t="str">
        <f>IFERROR(IF(C215="","",'プルダウン（非表示予定）'!$B$61),"")</f>
        <v/>
      </c>
      <c r="S215" s="416"/>
      <c r="T215" s="416" t="str">
        <f>IFERROR(IF(C215="","",INDEX('プルダウン（非表示予定）'!$C$62:$C$86,AJ215)),"")</f>
        <v/>
      </c>
      <c r="U215" s="416"/>
      <c r="V215" s="412" t="str">
        <f>IFERROR(INDEX('プルダウン（非表示予定）'!$J$50:$J$58,AK215),"")</f>
        <v/>
      </c>
      <c r="W215" s="413"/>
      <c r="X215" s="393"/>
      <c r="Y215" s="393"/>
      <c r="Z215" s="393"/>
      <c r="AA215" s="394"/>
      <c r="AB215" s="402"/>
      <c r="AC215" s="403"/>
      <c r="AI215" s="247"/>
      <c r="AJ215" s="211" t="e">
        <f>MATCH(R215,'プルダウン（非表示予定）'!$B$62:$B$86,0)</f>
        <v>#N/A</v>
      </c>
      <c r="AK215" s="227" t="e">
        <f>INDEX('プルダウン（非表示予定）'!$E$62:$E$86,AJ215)</f>
        <v>#N/A</v>
      </c>
      <c r="AL215" s="47" t="e">
        <f>MATCH(V215,'プルダウン（非表示予定）'!$J$50:$J$58,0)</f>
        <v>#N/A</v>
      </c>
      <c r="AN215" s="248"/>
      <c r="AO215" s="227" t="e">
        <f>INDEX('プルダウン（非表示予定）'!$B$50:$B$58,AL215)</f>
        <v>#N/A</v>
      </c>
      <c r="AP215" s="227" t="e">
        <f>INDEX('プルダウン（非表示予定）'!$C$50:$C$58,AL215)</f>
        <v>#N/A</v>
      </c>
      <c r="AQ215" s="47" t="e">
        <f>INDEX('プルダウン（非表示予定）'!$D$62:$D$86,AJ215)</f>
        <v>#N/A</v>
      </c>
      <c r="AS215" s="383" t="str">
        <f t="shared" si="4"/>
        <v/>
      </c>
      <c r="AT215" s="384" t="str">
        <f t="shared" si="5"/>
        <v/>
      </c>
      <c r="AU215" s="384" t="str">
        <f t="shared" si="6"/>
        <v/>
      </c>
      <c r="AV215" s="383" t="str">
        <f>IF(C215="","",INDEX('プルダウン（非表示予定）'!$G$62:$G$85,AJ215))</f>
        <v/>
      </c>
      <c r="AW215" s="383" t="str">
        <f t="shared" si="7"/>
        <v/>
      </c>
      <c r="BN215" s="100"/>
      <c r="DG215" s="227"/>
    </row>
    <row r="216" spans="2:111" ht="35.25" customHeight="1">
      <c r="B216" s="246">
        <v>79</v>
      </c>
      <c r="C216" s="404"/>
      <c r="D216" s="405"/>
      <c r="E216" s="405"/>
      <c r="F216" s="405"/>
      <c r="G216" s="405"/>
      <c r="H216" s="405"/>
      <c r="I216" s="467"/>
      <c r="J216" s="468"/>
      <c r="K216" s="404"/>
      <c r="L216" s="405"/>
      <c r="M216" s="405"/>
      <c r="N216" s="405"/>
      <c r="O216" s="405"/>
      <c r="P216" s="405"/>
      <c r="Q216" s="469"/>
      <c r="R216" s="416" t="str">
        <f>IFERROR(IF(C216="","",'プルダウン（非表示予定）'!$B$61),"")</f>
        <v/>
      </c>
      <c r="S216" s="416"/>
      <c r="T216" s="416" t="str">
        <f>IFERROR(IF(C216="","",INDEX('プルダウン（非表示予定）'!$C$62:$C$86,AJ216)),"")</f>
        <v/>
      </c>
      <c r="U216" s="416"/>
      <c r="V216" s="412" t="str">
        <f>IFERROR(INDEX('プルダウン（非表示予定）'!$J$50:$J$58,AK216),"")</f>
        <v/>
      </c>
      <c r="W216" s="413"/>
      <c r="X216" s="393"/>
      <c r="Y216" s="393"/>
      <c r="Z216" s="393"/>
      <c r="AA216" s="394"/>
      <c r="AB216" s="402"/>
      <c r="AC216" s="403"/>
      <c r="AI216" s="247"/>
      <c r="AJ216" s="211" t="e">
        <f>MATCH(R216,'プルダウン（非表示予定）'!$B$62:$B$86,0)</f>
        <v>#N/A</v>
      </c>
      <c r="AK216" s="227" t="e">
        <f>INDEX('プルダウン（非表示予定）'!$E$62:$E$86,AJ216)</f>
        <v>#N/A</v>
      </c>
      <c r="AL216" s="47" t="e">
        <f>MATCH(V216,'プルダウン（非表示予定）'!$J$50:$J$58,0)</f>
        <v>#N/A</v>
      </c>
      <c r="AN216" s="248"/>
      <c r="AO216" s="227" t="e">
        <f>INDEX('プルダウン（非表示予定）'!$B$50:$B$58,AL216)</f>
        <v>#N/A</v>
      </c>
      <c r="AP216" s="227" t="e">
        <f>INDEX('プルダウン（非表示予定）'!$C$50:$C$58,AL216)</f>
        <v>#N/A</v>
      </c>
      <c r="AQ216" s="47" t="e">
        <f>INDEX('プルダウン（非表示予定）'!$D$62:$D$86,AJ216)</f>
        <v>#N/A</v>
      </c>
      <c r="AS216" s="383" t="str">
        <f t="shared" si="4"/>
        <v/>
      </c>
      <c r="AT216" s="384" t="str">
        <f t="shared" si="5"/>
        <v/>
      </c>
      <c r="AU216" s="384" t="str">
        <f t="shared" si="6"/>
        <v/>
      </c>
      <c r="AV216" s="383" t="str">
        <f>IF(C216="","",INDEX('プルダウン（非表示予定）'!$G$62:$G$85,AJ216))</f>
        <v/>
      </c>
      <c r="AW216" s="383" t="str">
        <f t="shared" si="7"/>
        <v/>
      </c>
      <c r="BN216" s="100"/>
      <c r="DG216" s="227"/>
    </row>
    <row r="217" spans="2:111" ht="35.25" customHeight="1">
      <c r="B217" s="246">
        <v>80</v>
      </c>
      <c r="C217" s="404"/>
      <c r="D217" s="405"/>
      <c r="E217" s="405"/>
      <c r="F217" s="405"/>
      <c r="G217" s="405"/>
      <c r="H217" s="405"/>
      <c r="I217" s="467"/>
      <c r="J217" s="468"/>
      <c r="K217" s="404"/>
      <c r="L217" s="405"/>
      <c r="M217" s="405"/>
      <c r="N217" s="405"/>
      <c r="O217" s="405"/>
      <c r="P217" s="405"/>
      <c r="Q217" s="469"/>
      <c r="R217" s="416" t="str">
        <f>IFERROR(IF(C217="","",'プルダウン（非表示予定）'!$B$61),"")</f>
        <v/>
      </c>
      <c r="S217" s="416"/>
      <c r="T217" s="416" t="str">
        <f>IFERROR(IF(C217="","",INDEX('プルダウン（非表示予定）'!$C$62:$C$86,AJ217)),"")</f>
        <v/>
      </c>
      <c r="U217" s="416"/>
      <c r="V217" s="412" t="str">
        <f>IFERROR(INDEX('プルダウン（非表示予定）'!$J$50:$J$58,AK217),"")</f>
        <v/>
      </c>
      <c r="W217" s="413"/>
      <c r="X217" s="393"/>
      <c r="Y217" s="393"/>
      <c r="Z217" s="393"/>
      <c r="AA217" s="394"/>
      <c r="AB217" s="402"/>
      <c r="AC217" s="403"/>
      <c r="AI217" s="247"/>
      <c r="AJ217" s="211" t="e">
        <f>MATCH(R217,'プルダウン（非表示予定）'!$B$62:$B$86,0)</f>
        <v>#N/A</v>
      </c>
      <c r="AK217" s="227" t="e">
        <f>INDEX('プルダウン（非表示予定）'!$E$62:$E$86,AJ217)</f>
        <v>#N/A</v>
      </c>
      <c r="AL217" s="47" t="e">
        <f>MATCH(V217,'プルダウン（非表示予定）'!$J$50:$J$58,0)</f>
        <v>#N/A</v>
      </c>
      <c r="AN217" s="248"/>
      <c r="AO217" s="227" t="e">
        <f>INDEX('プルダウン（非表示予定）'!$B$50:$B$58,AL217)</f>
        <v>#N/A</v>
      </c>
      <c r="AP217" s="227" t="e">
        <f>INDEX('プルダウン（非表示予定）'!$C$50:$C$58,AL217)</f>
        <v>#N/A</v>
      </c>
      <c r="AQ217" s="47" t="e">
        <f>INDEX('プルダウン（非表示予定）'!$D$62:$D$86,AJ217)</f>
        <v>#N/A</v>
      </c>
      <c r="AS217" s="383" t="str">
        <f t="shared" si="4"/>
        <v/>
      </c>
      <c r="AT217" s="384" t="str">
        <f t="shared" si="5"/>
        <v/>
      </c>
      <c r="AU217" s="384" t="str">
        <f t="shared" si="6"/>
        <v/>
      </c>
      <c r="AV217" s="383" t="str">
        <f>IF(C217="","",INDEX('プルダウン（非表示予定）'!$G$62:$G$85,AJ217))</f>
        <v/>
      </c>
      <c r="AW217" s="383" t="str">
        <f t="shared" si="7"/>
        <v/>
      </c>
      <c r="BN217" s="100"/>
      <c r="DG217" s="227"/>
    </row>
    <row r="218" spans="2:111" ht="35.25" customHeight="1">
      <c r="B218" s="246">
        <v>81</v>
      </c>
      <c r="C218" s="404"/>
      <c r="D218" s="405"/>
      <c r="E218" s="405"/>
      <c r="F218" s="405"/>
      <c r="G218" s="405"/>
      <c r="H218" s="405"/>
      <c r="I218" s="467"/>
      <c r="J218" s="468"/>
      <c r="K218" s="404"/>
      <c r="L218" s="405"/>
      <c r="M218" s="405"/>
      <c r="N218" s="405"/>
      <c r="O218" s="405"/>
      <c r="P218" s="405"/>
      <c r="Q218" s="469"/>
      <c r="R218" s="416" t="str">
        <f>IFERROR(IF(C218="","",'プルダウン（非表示予定）'!$B$61),"")</f>
        <v/>
      </c>
      <c r="S218" s="416"/>
      <c r="T218" s="416" t="str">
        <f>IFERROR(IF(C218="","",INDEX('プルダウン（非表示予定）'!$C$62:$C$86,AJ218)),"")</f>
        <v/>
      </c>
      <c r="U218" s="416"/>
      <c r="V218" s="412" t="str">
        <f>IFERROR(INDEX('プルダウン（非表示予定）'!$J$50:$J$58,AK218),"")</f>
        <v/>
      </c>
      <c r="W218" s="413"/>
      <c r="X218" s="393"/>
      <c r="Y218" s="393"/>
      <c r="Z218" s="393"/>
      <c r="AA218" s="394"/>
      <c r="AB218" s="402"/>
      <c r="AC218" s="403"/>
      <c r="AI218" s="247"/>
      <c r="AJ218" s="211" t="e">
        <f>MATCH(R218,'プルダウン（非表示予定）'!$B$62:$B$86,0)</f>
        <v>#N/A</v>
      </c>
      <c r="AK218" s="227" t="e">
        <f>INDEX('プルダウン（非表示予定）'!$E$62:$E$86,AJ218)</f>
        <v>#N/A</v>
      </c>
      <c r="AL218" s="47" t="e">
        <f>MATCH(V218,'プルダウン（非表示予定）'!$J$50:$J$58,0)</f>
        <v>#N/A</v>
      </c>
      <c r="AN218" s="248"/>
      <c r="AO218" s="227" t="e">
        <f>INDEX('プルダウン（非表示予定）'!$B$50:$B$58,AL218)</f>
        <v>#N/A</v>
      </c>
      <c r="AP218" s="227" t="e">
        <f>INDEX('プルダウン（非表示予定）'!$C$50:$C$58,AL218)</f>
        <v>#N/A</v>
      </c>
      <c r="AQ218" s="47" t="e">
        <f>INDEX('プルダウン（非表示予定）'!$D$62:$D$86,AJ218)</f>
        <v>#N/A</v>
      </c>
      <c r="AS218" s="383" t="str">
        <f t="shared" si="4"/>
        <v/>
      </c>
      <c r="AT218" s="384" t="str">
        <f t="shared" si="5"/>
        <v/>
      </c>
      <c r="AU218" s="384" t="str">
        <f t="shared" si="6"/>
        <v/>
      </c>
      <c r="AV218" s="383" t="str">
        <f>IF(C218="","",INDEX('プルダウン（非表示予定）'!$G$62:$G$85,AJ218))</f>
        <v/>
      </c>
      <c r="AW218" s="383" t="str">
        <f t="shared" si="7"/>
        <v/>
      </c>
      <c r="BN218" s="100"/>
      <c r="DG218" s="227"/>
    </row>
    <row r="219" spans="2:111" ht="35.25" customHeight="1">
      <c r="B219" s="246">
        <v>82</v>
      </c>
      <c r="C219" s="404"/>
      <c r="D219" s="405"/>
      <c r="E219" s="405"/>
      <c r="F219" s="405"/>
      <c r="G219" s="405"/>
      <c r="H219" s="405"/>
      <c r="I219" s="467"/>
      <c r="J219" s="468"/>
      <c r="K219" s="404"/>
      <c r="L219" s="405"/>
      <c r="M219" s="405"/>
      <c r="N219" s="405"/>
      <c r="O219" s="405"/>
      <c r="P219" s="405"/>
      <c r="Q219" s="469"/>
      <c r="R219" s="416" t="str">
        <f>IFERROR(IF(C219="","",'プルダウン（非表示予定）'!$B$61),"")</f>
        <v/>
      </c>
      <c r="S219" s="416"/>
      <c r="T219" s="416" t="str">
        <f>IFERROR(IF(C219="","",INDEX('プルダウン（非表示予定）'!$C$62:$C$86,AJ219)),"")</f>
        <v/>
      </c>
      <c r="U219" s="416"/>
      <c r="V219" s="412" t="str">
        <f>IFERROR(INDEX('プルダウン（非表示予定）'!$J$50:$J$58,AK219),"")</f>
        <v/>
      </c>
      <c r="W219" s="413"/>
      <c r="X219" s="393"/>
      <c r="Y219" s="393"/>
      <c r="Z219" s="393"/>
      <c r="AA219" s="394"/>
      <c r="AB219" s="402"/>
      <c r="AC219" s="403"/>
      <c r="AI219" s="247"/>
      <c r="AJ219" s="211" t="e">
        <f>MATCH(R219,'プルダウン（非表示予定）'!$B$62:$B$86,0)</f>
        <v>#N/A</v>
      </c>
      <c r="AK219" s="227" t="e">
        <f>INDEX('プルダウン（非表示予定）'!$E$62:$E$86,AJ219)</f>
        <v>#N/A</v>
      </c>
      <c r="AL219" s="47" t="e">
        <f>MATCH(V219,'プルダウン（非表示予定）'!$J$50:$J$58,0)</f>
        <v>#N/A</v>
      </c>
      <c r="AN219" s="248"/>
      <c r="AO219" s="227" t="e">
        <f>INDEX('プルダウン（非表示予定）'!$B$50:$B$58,AL219)</f>
        <v>#N/A</v>
      </c>
      <c r="AP219" s="227" t="e">
        <f>INDEX('プルダウン（非表示予定）'!$C$50:$C$58,AL219)</f>
        <v>#N/A</v>
      </c>
      <c r="AQ219" s="47" t="e">
        <f>INDEX('プルダウン（非表示予定）'!$D$62:$D$86,AJ219)</f>
        <v>#N/A</v>
      </c>
      <c r="AS219" s="383" t="str">
        <f t="shared" si="4"/>
        <v/>
      </c>
      <c r="AT219" s="384" t="str">
        <f t="shared" si="5"/>
        <v/>
      </c>
      <c r="AU219" s="384" t="str">
        <f t="shared" si="6"/>
        <v/>
      </c>
      <c r="AV219" s="383" t="str">
        <f>IF(C219="","",INDEX('プルダウン（非表示予定）'!$G$62:$G$85,AJ219))</f>
        <v/>
      </c>
      <c r="AW219" s="383" t="str">
        <f t="shared" si="7"/>
        <v/>
      </c>
      <c r="BN219" s="100"/>
      <c r="DG219" s="227"/>
    </row>
    <row r="220" spans="2:111" ht="35.25" customHeight="1">
      <c r="B220" s="246">
        <v>83</v>
      </c>
      <c r="C220" s="404"/>
      <c r="D220" s="405"/>
      <c r="E220" s="405"/>
      <c r="F220" s="405"/>
      <c r="G220" s="405"/>
      <c r="H220" s="405"/>
      <c r="I220" s="467"/>
      <c r="J220" s="468"/>
      <c r="K220" s="404"/>
      <c r="L220" s="405"/>
      <c r="M220" s="405"/>
      <c r="N220" s="405"/>
      <c r="O220" s="405"/>
      <c r="P220" s="405"/>
      <c r="Q220" s="469"/>
      <c r="R220" s="416" t="str">
        <f>IFERROR(IF(C220="","",'プルダウン（非表示予定）'!$B$61),"")</f>
        <v/>
      </c>
      <c r="S220" s="416"/>
      <c r="T220" s="416" t="str">
        <f>IFERROR(IF(C220="","",INDEX('プルダウン（非表示予定）'!$C$62:$C$86,AJ220)),"")</f>
        <v/>
      </c>
      <c r="U220" s="416"/>
      <c r="V220" s="412" t="str">
        <f>IFERROR(INDEX('プルダウン（非表示予定）'!$J$50:$J$58,AK220),"")</f>
        <v/>
      </c>
      <c r="W220" s="413"/>
      <c r="X220" s="393"/>
      <c r="Y220" s="393"/>
      <c r="Z220" s="393"/>
      <c r="AA220" s="394"/>
      <c r="AB220" s="402"/>
      <c r="AC220" s="403"/>
      <c r="AI220" s="247"/>
      <c r="AJ220" s="211" t="e">
        <f>MATCH(R220,'プルダウン（非表示予定）'!$B$62:$B$86,0)</f>
        <v>#N/A</v>
      </c>
      <c r="AK220" s="227" t="e">
        <f>INDEX('プルダウン（非表示予定）'!$E$62:$E$86,AJ220)</f>
        <v>#N/A</v>
      </c>
      <c r="AL220" s="47" t="e">
        <f>MATCH(V220,'プルダウン（非表示予定）'!$J$50:$J$58,0)</f>
        <v>#N/A</v>
      </c>
      <c r="AN220" s="248"/>
      <c r="AO220" s="227" t="e">
        <f>INDEX('プルダウン（非表示予定）'!$B$50:$B$58,AL220)</f>
        <v>#N/A</v>
      </c>
      <c r="AP220" s="227" t="e">
        <f>INDEX('プルダウン（非表示予定）'!$C$50:$C$58,AL220)</f>
        <v>#N/A</v>
      </c>
      <c r="AQ220" s="47" t="e">
        <f>INDEX('プルダウン（非表示予定）'!$D$62:$D$86,AJ220)</f>
        <v>#N/A</v>
      </c>
      <c r="AS220" s="383" t="str">
        <f t="shared" si="4"/>
        <v/>
      </c>
      <c r="AT220" s="384" t="str">
        <f t="shared" si="5"/>
        <v/>
      </c>
      <c r="AU220" s="384" t="str">
        <f t="shared" si="6"/>
        <v/>
      </c>
      <c r="AV220" s="383" t="str">
        <f>IF(C220="","",INDEX('プルダウン（非表示予定）'!$G$62:$G$85,AJ220))</f>
        <v/>
      </c>
      <c r="AW220" s="383" t="str">
        <f t="shared" si="7"/>
        <v/>
      </c>
      <c r="BN220" s="100"/>
      <c r="DG220" s="227"/>
    </row>
    <row r="221" spans="2:111" ht="35.25" customHeight="1">
      <c r="B221" s="246">
        <v>84</v>
      </c>
      <c r="C221" s="404"/>
      <c r="D221" s="405"/>
      <c r="E221" s="405"/>
      <c r="F221" s="405"/>
      <c r="G221" s="405"/>
      <c r="H221" s="405"/>
      <c r="I221" s="467"/>
      <c r="J221" s="468"/>
      <c r="K221" s="404"/>
      <c r="L221" s="405"/>
      <c r="M221" s="405"/>
      <c r="N221" s="405"/>
      <c r="O221" s="405"/>
      <c r="P221" s="405"/>
      <c r="Q221" s="469"/>
      <c r="R221" s="416" t="str">
        <f>IFERROR(IF(C221="","",'プルダウン（非表示予定）'!$B$61),"")</f>
        <v/>
      </c>
      <c r="S221" s="416"/>
      <c r="T221" s="416" t="str">
        <f>IFERROR(IF(C221="","",INDEX('プルダウン（非表示予定）'!$C$62:$C$86,AJ221)),"")</f>
        <v/>
      </c>
      <c r="U221" s="416"/>
      <c r="V221" s="412" t="str">
        <f>IFERROR(INDEX('プルダウン（非表示予定）'!$J$50:$J$58,AK221),"")</f>
        <v/>
      </c>
      <c r="W221" s="413"/>
      <c r="X221" s="393"/>
      <c r="Y221" s="393"/>
      <c r="Z221" s="393"/>
      <c r="AA221" s="394"/>
      <c r="AB221" s="402"/>
      <c r="AC221" s="403"/>
      <c r="AI221" s="247"/>
      <c r="AJ221" s="211" t="e">
        <f>MATCH(R221,'プルダウン（非表示予定）'!$B$62:$B$86,0)</f>
        <v>#N/A</v>
      </c>
      <c r="AK221" s="227" t="e">
        <f>INDEX('プルダウン（非表示予定）'!$E$62:$E$86,AJ221)</f>
        <v>#N/A</v>
      </c>
      <c r="AL221" s="47" t="e">
        <f>MATCH(V221,'プルダウン（非表示予定）'!$J$50:$J$58,0)</f>
        <v>#N/A</v>
      </c>
      <c r="AN221" s="248"/>
      <c r="AO221" s="227" t="e">
        <f>INDEX('プルダウン（非表示予定）'!$B$50:$B$58,AL221)</f>
        <v>#N/A</v>
      </c>
      <c r="AP221" s="227" t="e">
        <f>INDEX('プルダウン（非表示予定）'!$C$50:$C$58,AL221)</f>
        <v>#N/A</v>
      </c>
      <c r="AQ221" s="47" t="e">
        <f>INDEX('プルダウン（非表示予定）'!$D$62:$D$86,AJ221)</f>
        <v>#N/A</v>
      </c>
      <c r="AS221" s="383" t="str">
        <f t="shared" si="4"/>
        <v/>
      </c>
      <c r="AT221" s="384" t="str">
        <f t="shared" si="5"/>
        <v/>
      </c>
      <c r="AU221" s="384" t="str">
        <f t="shared" si="6"/>
        <v/>
      </c>
      <c r="AV221" s="383" t="str">
        <f>IF(C221="","",INDEX('プルダウン（非表示予定）'!$G$62:$G$85,AJ221))</f>
        <v/>
      </c>
      <c r="AW221" s="383" t="str">
        <f t="shared" si="7"/>
        <v/>
      </c>
      <c r="BN221" s="100"/>
      <c r="DG221" s="227"/>
    </row>
    <row r="222" spans="2:111" ht="35.25" customHeight="1">
      <c r="B222" s="246">
        <v>85</v>
      </c>
      <c r="C222" s="404"/>
      <c r="D222" s="405"/>
      <c r="E222" s="405"/>
      <c r="F222" s="405"/>
      <c r="G222" s="405"/>
      <c r="H222" s="405"/>
      <c r="I222" s="467"/>
      <c r="J222" s="468"/>
      <c r="K222" s="404"/>
      <c r="L222" s="405"/>
      <c r="M222" s="405"/>
      <c r="N222" s="405"/>
      <c r="O222" s="405"/>
      <c r="P222" s="405"/>
      <c r="Q222" s="469"/>
      <c r="R222" s="416" t="str">
        <f>IFERROR(IF(C222="","",'プルダウン（非表示予定）'!$B$61),"")</f>
        <v/>
      </c>
      <c r="S222" s="416"/>
      <c r="T222" s="416" t="str">
        <f>IFERROR(IF(C222="","",INDEX('プルダウン（非表示予定）'!$C$62:$C$86,AJ222)),"")</f>
        <v/>
      </c>
      <c r="U222" s="416"/>
      <c r="V222" s="412" t="str">
        <f>IFERROR(INDEX('プルダウン（非表示予定）'!$J$50:$J$58,AK222),"")</f>
        <v/>
      </c>
      <c r="W222" s="413"/>
      <c r="X222" s="393"/>
      <c r="Y222" s="393"/>
      <c r="Z222" s="393"/>
      <c r="AA222" s="394"/>
      <c r="AB222" s="402"/>
      <c r="AC222" s="403"/>
      <c r="AI222" s="247"/>
      <c r="AJ222" s="211" t="e">
        <f>MATCH(R222,'プルダウン（非表示予定）'!$B$62:$B$86,0)</f>
        <v>#N/A</v>
      </c>
      <c r="AK222" s="227" t="e">
        <f>INDEX('プルダウン（非表示予定）'!$E$62:$E$86,AJ222)</f>
        <v>#N/A</v>
      </c>
      <c r="AL222" s="47" t="e">
        <f>MATCH(V222,'プルダウン（非表示予定）'!$J$50:$J$58,0)</f>
        <v>#N/A</v>
      </c>
      <c r="AN222" s="248"/>
      <c r="AO222" s="227" t="e">
        <f>INDEX('プルダウン（非表示予定）'!$B$50:$B$58,AL222)</f>
        <v>#N/A</v>
      </c>
      <c r="AP222" s="227" t="e">
        <f>INDEX('プルダウン（非表示予定）'!$C$50:$C$58,AL222)</f>
        <v>#N/A</v>
      </c>
      <c r="AQ222" s="47" t="e">
        <f>INDEX('プルダウン（非表示予定）'!$D$62:$D$86,AJ222)</f>
        <v>#N/A</v>
      </c>
      <c r="AS222" s="383" t="str">
        <f t="shared" si="4"/>
        <v/>
      </c>
      <c r="AT222" s="384" t="str">
        <f t="shared" si="5"/>
        <v/>
      </c>
      <c r="AU222" s="384" t="str">
        <f t="shared" si="6"/>
        <v/>
      </c>
      <c r="AV222" s="383" t="str">
        <f>IF(C222="","",INDEX('プルダウン（非表示予定）'!$G$62:$G$85,AJ222))</f>
        <v/>
      </c>
      <c r="AW222" s="383" t="str">
        <f t="shared" si="7"/>
        <v/>
      </c>
      <c r="BN222" s="100"/>
      <c r="DG222" s="227"/>
    </row>
    <row r="223" spans="2:111" ht="35.25" customHeight="1">
      <c r="B223" s="246">
        <v>86</v>
      </c>
      <c r="C223" s="404"/>
      <c r="D223" s="405"/>
      <c r="E223" s="405"/>
      <c r="F223" s="405"/>
      <c r="G223" s="405"/>
      <c r="H223" s="405"/>
      <c r="I223" s="467"/>
      <c r="J223" s="468"/>
      <c r="K223" s="404"/>
      <c r="L223" s="405"/>
      <c r="M223" s="405"/>
      <c r="N223" s="405"/>
      <c r="O223" s="405"/>
      <c r="P223" s="405"/>
      <c r="Q223" s="469"/>
      <c r="R223" s="416" t="str">
        <f>IFERROR(IF(C223="","",'プルダウン（非表示予定）'!$B$61),"")</f>
        <v/>
      </c>
      <c r="S223" s="416"/>
      <c r="T223" s="416" t="str">
        <f>IFERROR(IF(C223="","",INDEX('プルダウン（非表示予定）'!$C$62:$C$86,AJ223)),"")</f>
        <v/>
      </c>
      <c r="U223" s="416"/>
      <c r="V223" s="412" t="str">
        <f>IFERROR(INDEX('プルダウン（非表示予定）'!$J$50:$J$58,AK223),"")</f>
        <v/>
      </c>
      <c r="W223" s="413"/>
      <c r="X223" s="393"/>
      <c r="Y223" s="393"/>
      <c r="Z223" s="393"/>
      <c r="AA223" s="394"/>
      <c r="AB223" s="402"/>
      <c r="AC223" s="403"/>
      <c r="AI223" s="247"/>
      <c r="AJ223" s="211" t="e">
        <f>MATCH(R223,'プルダウン（非表示予定）'!$B$62:$B$86,0)</f>
        <v>#N/A</v>
      </c>
      <c r="AK223" s="227" t="e">
        <f>INDEX('プルダウン（非表示予定）'!$E$62:$E$86,AJ223)</f>
        <v>#N/A</v>
      </c>
      <c r="AL223" s="47" t="e">
        <f>MATCH(V223,'プルダウン（非表示予定）'!$J$50:$J$58,0)</f>
        <v>#N/A</v>
      </c>
      <c r="AN223" s="248"/>
      <c r="AO223" s="227" t="e">
        <f>INDEX('プルダウン（非表示予定）'!$B$50:$B$58,AL223)</f>
        <v>#N/A</v>
      </c>
      <c r="AP223" s="227" t="e">
        <f>INDEX('プルダウン（非表示予定）'!$C$50:$C$58,AL223)</f>
        <v>#N/A</v>
      </c>
      <c r="AQ223" s="47" t="e">
        <f>INDEX('プルダウン（非表示予定）'!$D$62:$D$86,AJ223)</f>
        <v>#N/A</v>
      </c>
      <c r="AS223" s="383" t="str">
        <f t="shared" si="4"/>
        <v/>
      </c>
      <c r="AT223" s="384" t="str">
        <f t="shared" si="5"/>
        <v/>
      </c>
      <c r="AU223" s="384" t="str">
        <f t="shared" si="6"/>
        <v/>
      </c>
      <c r="AV223" s="383" t="str">
        <f>IF(C223="","",INDEX('プルダウン（非表示予定）'!$G$62:$G$85,AJ223))</f>
        <v/>
      </c>
      <c r="AW223" s="383" t="str">
        <f t="shared" si="7"/>
        <v/>
      </c>
      <c r="BN223" s="100"/>
      <c r="DG223" s="227"/>
    </row>
    <row r="224" spans="2:111" ht="35.25" customHeight="1">
      <c r="B224" s="246">
        <v>87</v>
      </c>
      <c r="C224" s="404"/>
      <c r="D224" s="405"/>
      <c r="E224" s="405"/>
      <c r="F224" s="405"/>
      <c r="G224" s="405"/>
      <c r="H224" s="405"/>
      <c r="I224" s="467"/>
      <c r="J224" s="468"/>
      <c r="K224" s="404"/>
      <c r="L224" s="405"/>
      <c r="M224" s="405"/>
      <c r="N224" s="405"/>
      <c r="O224" s="405"/>
      <c r="P224" s="405"/>
      <c r="Q224" s="469"/>
      <c r="R224" s="416" t="str">
        <f>IFERROR(IF(C224="","",'プルダウン（非表示予定）'!$B$61),"")</f>
        <v/>
      </c>
      <c r="S224" s="416"/>
      <c r="T224" s="416" t="str">
        <f>IFERROR(IF(C224="","",INDEX('プルダウン（非表示予定）'!$C$62:$C$86,AJ224)),"")</f>
        <v/>
      </c>
      <c r="U224" s="416"/>
      <c r="V224" s="412" t="str">
        <f>IFERROR(INDEX('プルダウン（非表示予定）'!$J$50:$J$58,AK224),"")</f>
        <v/>
      </c>
      <c r="W224" s="413"/>
      <c r="X224" s="393"/>
      <c r="Y224" s="393"/>
      <c r="Z224" s="393"/>
      <c r="AA224" s="394"/>
      <c r="AB224" s="402"/>
      <c r="AC224" s="403"/>
      <c r="AI224" s="247"/>
      <c r="AJ224" s="211" t="e">
        <f>MATCH(R224,'プルダウン（非表示予定）'!$B$62:$B$86,0)</f>
        <v>#N/A</v>
      </c>
      <c r="AK224" s="227" t="e">
        <f>INDEX('プルダウン（非表示予定）'!$E$62:$E$86,AJ224)</f>
        <v>#N/A</v>
      </c>
      <c r="AL224" s="47" t="e">
        <f>MATCH(V224,'プルダウン（非表示予定）'!$J$50:$J$58,0)</f>
        <v>#N/A</v>
      </c>
      <c r="AN224" s="248"/>
      <c r="AO224" s="227" t="e">
        <f>INDEX('プルダウン（非表示予定）'!$B$50:$B$58,AL224)</f>
        <v>#N/A</v>
      </c>
      <c r="AP224" s="227" t="e">
        <f>INDEX('プルダウン（非表示予定）'!$C$50:$C$58,AL224)</f>
        <v>#N/A</v>
      </c>
      <c r="AQ224" s="47" t="e">
        <f>INDEX('プルダウン（非表示予定）'!$D$62:$D$86,AJ224)</f>
        <v>#N/A</v>
      </c>
      <c r="AS224" s="383" t="str">
        <f t="shared" si="4"/>
        <v/>
      </c>
      <c r="AT224" s="384" t="str">
        <f t="shared" si="5"/>
        <v/>
      </c>
      <c r="AU224" s="384" t="str">
        <f t="shared" si="6"/>
        <v/>
      </c>
      <c r="AV224" s="383" t="str">
        <f>IF(C224="","",INDEX('プルダウン（非表示予定）'!$G$62:$G$85,AJ224))</f>
        <v/>
      </c>
      <c r="AW224" s="383" t="str">
        <f t="shared" si="7"/>
        <v/>
      </c>
      <c r="BN224" s="100"/>
      <c r="DG224" s="227"/>
    </row>
    <row r="225" spans="2:111" ht="35.25" customHeight="1">
      <c r="B225" s="246">
        <v>88</v>
      </c>
      <c r="C225" s="404"/>
      <c r="D225" s="405"/>
      <c r="E225" s="405"/>
      <c r="F225" s="405"/>
      <c r="G225" s="405"/>
      <c r="H225" s="405"/>
      <c r="I225" s="467"/>
      <c r="J225" s="468"/>
      <c r="K225" s="404"/>
      <c r="L225" s="405"/>
      <c r="M225" s="405"/>
      <c r="N225" s="405"/>
      <c r="O225" s="405"/>
      <c r="P225" s="405"/>
      <c r="Q225" s="469"/>
      <c r="R225" s="416" t="str">
        <f>IFERROR(IF(C225="","",'プルダウン（非表示予定）'!$B$61),"")</f>
        <v/>
      </c>
      <c r="S225" s="416"/>
      <c r="T225" s="416" t="str">
        <f>IFERROR(IF(C225="","",INDEX('プルダウン（非表示予定）'!$C$62:$C$86,AJ225)),"")</f>
        <v/>
      </c>
      <c r="U225" s="416"/>
      <c r="V225" s="412" t="str">
        <f>IFERROR(INDEX('プルダウン（非表示予定）'!$J$50:$J$58,AK225),"")</f>
        <v/>
      </c>
      <c r="W225" s="413"/>
      <c r="X225" s="393"/>
      <c r="Y225" s="393"/>
      <c r="Z225" s="393"/>
      <c r="AA225" s="394"/>
      <c r="AB225" s="402"/>
      <c r="AC225" s="403"/>
      <c r="AI225" s="247"/>
      <c r="AJ225" s="211" t="e">
        <f>MATCH(R225,'プルダウン（非表示予定）'!$B$62:$B$86,0)</f>
        <v>#N/A</v>
      </c>
      <c r="AK225" s="227" t="e">
        <f>INDEX('プルダウン（非表示予定）'!$E$62:$E$86,AJ225)</f>
        <v>#N/A</v>
      </c>
      <c r="AL225" s="47" t="e">
        <f>MATCH(V225,'プルダウン（非表示予定）'!$J$50:$J$58,0)</f>
        <v>#N/A</v>
      </c>
      <c r="AN225" s="248"/>
      <c r="AO225" s="227" t="e">
        <f>INDEX('プルダウン（非表示予定）'!$B$50:$B$58,AL225)</f>
        <v>#N/A</v>
      </c>
      <c r="AP225" s="227" t="e">
        <f>INDEX('プルダウン（非表示予定）'!$C$50:$C$58,AL225)</f>
        <v>#N/A</v>
      </c>
      <c r="AQ225" s="47" t="e">
        <f>INDEX('プルダウン（非表示予定）'!$D$62:$D$86,AJ225)</f>
        <v>#N/A</v>
      </c>
      <c r="AS225" s="383" t="str">
        <f t="shared" si="4"/>
        <v/>
      </c>
      <c r="AT225" s="384" t="str">
        <f t="shared" si="5"/>
        <v/>
      </c>
      <c r="AU225" s="384" t="str">
        <f t="shared" si="6"/>
        <v/>
      </c>
      <c r="AV225" s="383" t="str">
        <f>IF(C225="","",INDEX('プルダウン（非表示予定）'!$G$62:$G$85,AJ225))</f>
        <v/>
      </c>
      <c r="AW225" s="383" t="str">
        <f t="shared" si="7"/>
        <v/>
      </c>
      <c r="BN225" s="100"/>
      <c r="DG225" s="227"/>
    </row>
    <row r="226" spans="2:111" ht="35.25" customHeight="1">
      <c r="B226" s="246">
        <v>89</v>
      </c>
      <c r="C226" s="404"/>
      <c r="D226" s="405"/>
      <c r="E226" s="405"/>
      <c r="F226" s="405"/>
      <c r="G226" s="405"/>
      <c r="H226" s="405"/>
      <c r="I226" s="467"/>
      <c r="J226" s="468"/>
      <c r="K226" s="404"/>
      <c r="L226" s="405"/>
      <c r="M226" s="405"/>
      <c r="N226" s="405"/>
      <c r="O226" s="405"/>
      <c r="P226" s="405"/>
      <c r="Q226" s="469"/>
      <c r="R226" s="416" t="str">
        <f>IFERROR(IF(C226="","",'プルダウン（非表示予定）'!$B$61),"")</f>
        <v/>
      </c>
      <c r="S226" s="416"/>
      <c r="T226" s="416" t="str">
        <f>IFERROR(IF(C226="","",INDEX('プルダウン（非表示予定）'!$C$62:$C$86,AJ226)),"")</f>
        <v/>
      </c>
      <c r="U226" s="416"/>
      <c r="V226" s="412" t="str">
        <f>IFERROR(INDEX('プルダウン（非表示予定）'!$J$50:$J$58,AK226),"")</f>
        <v/>
      </c>
      <c r="W226" s="413"/>
      <c r="X226" s="393"/>
      <c r="Y226" s="393"/>
      <c r="Z226" s="393"/>
      <c r="AA226" s="394"/>
      <c r="AB226" s="402"/>
      <c r="AC226" s="403"/>
      <c r="AI226" s="247"/>
      <c r="AJ226" s="211" t="e">
        <f>MATCH(R226,'プルダウン（非表示予定）'!$B$62:$B$86,0)</f>
        <v>#N/A</v>
      </c>
      <c r="AK226" s="227" t="e">
        <f>INDEX('プルダウン（非表示予定）'!$E$62:$E$86,AJ226)</f>
        <v>#N/A</v>
      </c>
      <c r="AL226" s="47" t="e">
        <f>MATCH(V226,'プルダウン（非表示予定）'!$J$50:$J$58,0)</f>
        <v>#N/A</v>
      </c>
      <c r="AN226" s="248"/>
      <c r="AO226" s="227" t="e">
        <f>INDEX('プルダウン（非表示予定）'!$B$50:$B$58,AL226)</f>
        <v>#N/A</v>
      </c>
      <c r="AP226" s="227" t="e">
        <f>INDEX('プルダウン（非表示予定）'!$C$50:$C$58,AL226)</f>
        <v>#N/A</v>
      </c>
      <c r="AQ226" s="47" t="e">
        <f>INDEX('プルダウン（非表示予定）'!$D$62:$D$86,AJ226)</f>
        <v>#N/A</v>
      </c>
      <c r="AS226" s="383" t="str">
        <f t="shared" si="4"/>
        <v/>
      </c>
      <c r="AT226" s="384" t="str">
        <f t="shared" si="5"/>
        <v/>
      </c>
      <c r="AU226" s="384" t="str">
        <f t="shared" si="6"/>
        <v/>
      </c>
      <c r="AV226" s="383" t="str">
        <f>IF(C226="","",INDEX('プルダウン（非表示予定）'!$G$62:$G$85,AJ226))</f>
        <v/>
      </c>
      <c r="AW226" s="383" t="str">
        <f t="shared" si="7"/>
        <v/>
      </c>
      <c r="BN226" s="100"/>
      <c r="DG226" s="227"/>
    </row>
    <row r="227" spans="2:111" ht="35.25" customHeight="1">
      <c r="B227" s="246">
        <v>90</v>
      </c>
      <c r="C227" s="404"/>
      <c r="D227" s="405"/>
      <c r="E227" s="405"/>
      <c r="F227" s="405"/>
      <c r="G227" s="405"/>
      <c r="H227" s="405"/>
      <c r="I227" s="467"/>
      <c r="J227" s="468"/>
      <c r="K227" s="404"/>
      <c r="L227" s="405"/>
      <c r="M227" s="405"/>
      <c r="N227" s="405"/>
      <c r="O227" s="405"/>
      <c r="P227" s="405"/>
      <c r="Q227" s="469"/>
      <c r="R227" s="416" t="str">
        <f>IFERROR(IF(C227="","",'プルダウン（非表示予定）'!$B$61),"")</f>
        <v/>
      </c>
      <c r="S227" s="416"/>
      <c r="T227" s="416" t="str">
        <f>IFERROR(IF(C227="","",INDEX('プルダウン（非表示予定）'!$C$62:$C$86,AJ227)),"")</f>
        <v/>
      </c>
      <c r="U227" s="416"/>
      <c r="V227" s="412" t="str">
        <f>IFERROR(INDEX('プルダウン（非表示予定）'!$J$50:$J$58,AK227),"")</f>
        <v/>
      </c>
      <c r="W227" s="413"/>
      <c r="X227" s="393"/>
      <c r="Y227" s="393"/>
      <c r="Z227" s="393"/>
      <c r="AA227" s="394"/>
      <c r="AB227" s="402"/>
      <c r="AC227" s="403"/>
      <c r="AI227" s="247"/>
      <c r="AJ227" s="211" t="e">
        <f>MATCH(R227,'プルダウン（非表示予定）'!$B$62:$B$86,0)</f>
        <v>#N/A</v>
      </c>
      <c r="AK227" s="227" t="e">
        <f>INDEX('プルダウン（非表示予定）'!$E$62:$E$86,AJ227)</f>
        <v>#N/A</v>
      </c>
      <c r="AL227" s="47" t="e">
        <f>MATCH(V227,'プルダウン（非表示予定）'!$J$50:$J$58,0)</f>
        <v>#N/A</v>
      </c>
      <c r="AN227" s="248"/>
      <c r="AO227" s="227" t="e">
        <f>INDEX('プルダウン（非表示予定）'!$B$50:$B$58,AL227)</f>
        <v>#N/A</v>
      </c>
      <c r="AP227" s="227" t="e">
        <f>INDEX('プルダウン（非表示予定）'!$C$50:$C$58,AL227)</f>
        <v>#N/A</v>
      </c>
      <c r="AQ227" s="47" t="e">
        <f>INDEX('プルダウン（非表示予定）'!$D$62:$D$86,AJ227)</f>
        <v>#N/A</v>
      </c>
      <c r="AS227" s="383" t="str">
        <f t="shared" si="4"/>
        <v/>
      </c>
      <c r="AT227" s="384" t="str">
        <f t="shared" si="5"/>
        <v/>
      </c>
      <c r="AU227" s="384" t="str">
        <f t="shared" si="6"/>
        <v/>
      </c>
      <c r="AV227" s="383" t="str">
        <f>IF(C227="","",INDEX('プルダウン（非表示予定）'!$G$62:$G$85,AJ227))</f>
        <v/>
      </c>
      <c r="AW227" s="383" t="str">
        <f t="shared" si="7"/>
        <v/>
      </c>
      <c r="BN227" s="100"/>
      <c r="DG227" s="227"/>
    </row>
    <row r="228" spans="2:111" ht="35.25" customHeight="1">
      <c r="B228" s="246">
        <v>91</v>
      </c>
      <c r="C228" s="404"/>
      <c r="D228" s="405"/>
      <c r="E228" s="405"/>
      <c r="F228" s="405"/>
      <c r="G228" s="405"/>
      <c r="H228" s="405"/>
      <c r="I228" s="467"/>
      <c r="J228" s="468"/>
      <c r="K228" s="404"/>
      <c r="L228" s="405"/>
      <c r="M228" s="405"/>
      <c r="N228" s="405"/>
      <c r="O228" s="405"/>
      <c r="P228" s="405"/>
      <c r="Q228" s="469"/>
      <c r="R228" s="416" t="str">
        <f>IFERROR(IF(C228="","",'プルダウン（非表示予定）'!$B$61),"")</f>
        <v/>
      </c>
      <c r="S228" s="416"/>
      <c r="T228" s="416" t="str">
        <f>IFERROR(IF(C228="","",INDEX('プルダウン（非表示予定）'!$C$62:$C$86,AJ228)),"")</f>
        <v/>
      </c>
      <c r="U228" s="416"/>
      <c r="V228" s="412" t="str">
        <f>IFERROR(INDEX('プルダウン（非表示予定）'!$J$50:$J$58,AK228),"")</f>
        <v/>
      </c>
      <c r="W228" s="413"/>
      <c r="X228" s="393"/>
      <c r="Y228" s="393"/>
      <c r="Z228" s="393"/>
      <c r="AA228" s="394"/>
      <c r="AB228" s="402"/>
      <c r="AC228" s="403"/>
      <c r="AI228" s="247"/>
      <c r="AJ228" s="211" t="e">
        <f>MATCH(R228,'プルダウン（非表示予定）'!$B$62:$B$86,0)</f>
        <v>#N/A</v>
      </c>
      <c r="AK228" s="227" t="e">
        <f>INDEX('プルダウン（非表示予定）'!$E$62:$E$86,AJ228)</f>
        <v>#N/A</v>
      </c>
      <c r="AL228" s="47" t="e">
        <f>MATCH(V228,'プルダウン（非表示予定）'!$J$50:$J$58,0)</f>
        <v>#N/A</v>
      </c>
      <c r="AN228" s="248"/>
      <c r="AO228" s="227" t="e">
        <f>INDEX('プルダウン（非表示予定）'!$B$50:$B$58,AL228)</f>
        <v>#N/A</v>
      </c>
      <c r="AP228" s="227" t="e">
        <f>INDEX('プルダウン（非表示予定）'!$C$50:$C$58,AL228)</f>
        <v>#N/A</v>
      </c>
      <c r="AQ228" s="47" t="e">
        <f>INDEX('プルダウン（非表示予定）'!$D$62:$D$86,AJ228)</f>
        <v>#N/A</v>
      </c>
      <c r="AS228" s="383" t="str">
        <f t="shared" si="4"/>
        <v/>
      </c>
      <c r="AT228" s="384" t="str">
        <f t="shared" si="5"/>
        <v/>
      </c>
      <c r="AU228" s="384" t="str">
        <f t="shared" si="6"/>
        <v/>
      </c>
      <c r="AV228" s="383" t="str">
        <f>IF(C228="","",INDEX('プルダウン（非表示予定）'!$G$62:$G$85,AJ228))</f>
        <v/>
      </c>
      <c r="AW228" s="383" t="str">
        <f t="shared" si="7"/>
        <v/>
      </c>
      <c r="BN228" s="100"/>
      <c r="DG228" s="227"/>
    </row>
    <row r="229" spans="2:111" ht="35.25" customHeight="1">
      <c r="B229" s="246">
        <v>92</v>
      </c>
      <c r="C229" s="404"/>
      <c r="D229" s="405"/>
      <c r="E229" s="405"/>
      <c r="F229" s="405"/>
      <c r="G229" s="405"/>
      <c r="H229" s="405"/>
      <c r="I229" s="467"/>
      <c r="J229" s="468"/>
      <c r="K229" s="404"/>
      <c r="L229" s="405"/>
      <c r="M229" s="405"/>
      <c r="N229" s="405"/>
      <c r="O229" s="405"/>
      <c r="P229" s="405"/>
      <c r="Q229" s="469"/>
      <c r="R229" s="416" t="str">
        <f>IFERROR(IF(C229="","",'プルダウン（非表示予定）'!$B$61),"")</f>
        <v/>
      </c>
      <c r="S229" s="416"/>
      <c r="T229" s="416" t="str">
        <f>IFERROR(IF(C229="","",INDEX('プルダウン（非表示予定）'!$C$62:$C$86,AJ229)),"")</f>
        <v/>
      </c>
      <c r="U229" s="416"/>
      <c r="V229" s="412" t="str">
        <f>IFERROR(INDEX('プルダウン（非表示予定）'!$J$50:$J$58,AK229),"")</f>
        <v/>
      </c>
      <c r="W229" s="413"/>
      <c r="X229" s="393"/>
      <c r="Y229" s="393"/>
      <c r="Z229" s="393"/>
      <c r="AA229" s="394"/>
      <c r="AB229" s="402"/>
      <c r="AC229" s="403"/>
      <c r="AI229" s="247"/>
      <c r="AJ229" s="211" t="e">
        <f>MATCH(R229,'プルダウン（非表示予定）'!$B$62:$B$86,0)</f>
        <v>#N/A</v>
      </c>
      <c r="AK229" s="227" t="e">
        <f>INDEX('プルダウン（非表示予定）'!$E$62:$E$86,AJ229)</f>
        <v>#N/A</v>
      </c>
      <c r="AL229" s="47" t="e">
        <f>MATCH(V229,'プルダウン（非表示予定）'!$J$50:$J$58,0)</f>
        <v>#N/A</v>
      </c>
      <c r="AN229" s="248"/>
      <c r="AO229" s="227" t="e">
        <f>INDEX('プルダウン（非表示予定）'!$B$50:$B$58,AL229)</f>
        <v>#N/A</v>
      </c>
      <c r="AP229" s="227" t="e">
        <f>INDEX('プルダウン（非表示予定）'!$C$50:$C$58,AL229)</f>
        <v>#N/A</v>
      </c>
      <c r="AQ229" s="47" t="e">
        <f>INDEX('プルダウン（非表示予定）'!$D$62:$D$86,AJ229)</f>
        <v>#N/A</v>
      </c>
      <c r="AS229" s="383" t="str">
        <f t="shared" si="4"/>
        <v/>
      </c>
      <c r="AT229" s="384" t="str">
        <f t="shared" si="5"/>
        <v/>
      </c>
      <c r="AU229" s="384" t="str">
        <f t="shared" si="6"/>
        <v/>
      </c>
      <c r="AV229" s="383" t="str">
        <f>IF(C229="","",INDEX('プルダウン（非表示予定）'!$G$62:$G$85,AJ229))</f>
        <v/>
      </c>
      <c r="AW229" s="383" t="str">
        <f t="shared" si="7"/>
        <v/>
      </c>
      <c r="BN229" s="100"/>
      <c r="DG229" s="227"/>
    </row>
    <row r="230" spans="2:111" ht="35.25" customHeight="1">
      <c r="B230" s="246">
        <v>93</v>
      </c>
      <c r="C230" s="404"/>
      <c r="D230" s="405"/>
      <c r="E230" s="405"/>
      <c r="F230" s="405"/>
      <c r="G230" s="405"/>
      <c r="H230" s="405"/>
      <c r="I230" s="467"/>
      <c r="J230" s="468"/>
      <c r="K230" s="404"/>
      <c r="L230" s="405"/>
      <c r="M230" s="405"/>
      <c r="N230" s="405"/>
      <c r="O230" s="405"/>
      <c r="P230" s="405"/>
      <c r="Q230" s="469"/>
      <c r="R230" s="416" t="str">
        <f>IFERROR(IF(C230="","",'プルダウン（非表示予定）'!$B$61),"")</f>
        <v/>
      </c>
      <c r="S230" s="416"/>
      <c r="T230" s="416" t="str">
        <f>IFERROR(IF(C230="","",INDEX('プルダウン（非表示予定）'!$C$62:$C$86,AJ230)),"")</f>
        <v/>
      </c>
      <c r="U230" s="416"/>
      <c r="V230" s="412" t="str">
        <f>IFERROR(INDEX('プルダウン（非表示予定）'!$J$50:$J$58,AK230),"")</f>
        <v/>
      </c>
      <c r="W230" s="413"/>
      <c r="X230" s="393"/>
      <c r="Y230" s="393"/>
      <c r="Z230" s="393"/>
      <c r="AA230" s="394"/>
      <c r="AB230" s="402"/>
      <c r="AC230" s="403"/>
      <c r="AI230" s="247"/>
      <c r="AJ230" s="211" t="e">
        <f>MATCH(R230,'プルダウン（非表示予定）'!$B$62:$B$86,0)</f>
        <v>#N/A</v>
      </c>
      <c r="AK230" s="227" t="e">
        <f>INDEX('プルダウン（非表示予定）'!$E$62:$E$86,AJ230)</f>
        <v>#N/A</v>
      </c>
      <c r="AL230" s="47" t="e">
        <f>MATCH(V230,'プルダウン（非表示予定）'!$J$50:$J$58,0)</f>
        <v>#N/A</v>
      </c>
      <c r="AN230" s="248"/>
      <c r="AO230" s="227" t="e">
        <f>INDEX('プルダウン（非表示予定）'!$B$50:$B$58,AL230)</f>
        <v>#N/A</v>
      </c>
      <c r="AP230" s="227" t="e">
        <f>INDEX('プルダウン（非表示予定）'!$C$50:$C$58,AL230)</f>
        <v>#N/A</v>
      </c>
      <c r="AQ230" s="47" t="e">
        <f>INDEX('プルダウン（非表示予定）'!$D$62:$D$86,AJ230)</f>
        <v>#N/A</v>
      </c>
      <c r="AS230" s="383" t="str">
        <f t="shared" si="4"/>
        <v/>
      </c>
      <c r="AT230" s="384" t="str">
        <f t="shared" si="5"/>
        <v/>
      </c>
      <c r="AU230" s="384" t="str">
        <f t="shared" si="6"/>
        <v/>
      </c>
      <c r="AV230" s="383" t="str">
        <f>IF(C230="","",INDEX('プルダウン（非表示予定）'!$G$62:$G$85,AJ230))</f>
        <v/>
      </c>
      <c r="AW230" s="383" t="str">
        <f t="shared" si="7"/>
        <v/>
      </c>
      <c r="BN230" s="100"/>
      <c r="DG230" s="227"/>
    </row>
    <row r="231" spans="2:111" ht="35.25" customHeight="1">
      <c r="B231" s="246">
        <v>94</v>
      </c>
      <c r="C231" s="404"/>
      <c r="D231" s="405"/>
      <c r="E231" s="405"/>
      <c r="F231" s="405"/>
      <c r="G231" s="405"/>
      <c r="H231" s="405"/>
      <c r="I231" s="467"/>
      <c r="J231" s="468"/>
      <c r="K231" s="404"/>
      <c r="L231" s="405"/>
      <c r="M231" s="405"/>
      <c r="N231" s="405"/>
      <c r="O231" s="405"/>
      <c r="P231" s="405"/>
      <c r="Q231" s="469"/>
      <c r="R231" s="416" t="str">
        <f>IFERROR(IF(C231="","",'プルダウン（非表示予定）'!$B$61),"")</f>
        <v/>
      </c>
      <c r="S231" s="416"/>
      <c r="T231" s="416" t="str">
        <f>IFERROR(IF(C231="","",INDEX('プルダウン（非表示予定）'!$C$62:$C$86,AJ231)),"")</f>
        <v/>
      </c>
      <c r="U231" s="416"/>
      <c r="V231" s="412" t="str">
        <f>IFERROR(INDEX('プルダウン（非表示予定）'!$J$50:$J$58,AK231),"")</f>
        <v/>
      </c>
      <c r="W231" s="413"/>
      <c r="X231" s="393"/>
      <c r="Y231" s="393"/>
      <c r="Z231" s="393"/>
      <c r="AA231" s="394"/>
      <c r="AB231" s="402"/>
      <c r="AC231" s="403"/>
      <c r="AI231" s="247"/>
      <c r="AJ231" s="211" t="e">
        <f>MATCH(R231,'プルダウン（非表示予定）'!$B$62:$B$86,0)</f>
        <v>#N/A</v>
      </c>
      <c r="AK231" s="227" t="e">
        <f>INDEX('プルダウン（非表示予定）'!$E$62:$E$86,AJ231)</f>
        <v>#N/A</v>
      </c>
      <c r="AL231" s="47" t="e">
        <f>MATCH(V231,'プルダウン（非表示予定）'!$J$50:$J$58,0)</f>
        <v>#N/A</v>
      </c>
      <c r="AN231" s="248"/>
      <c r="AO231" s="227" t="e">
        <f>INDEX('プルダウン（非表示予定）'!$B$50:$B$58,AL231)</f>
        <v>#N/A</v>
      </c>
      <c r="AP231" s="227" t="e">
        <f>INDEX('プルダウン（非表示予定）'!$C$50:$C$58,AL231)</f>
        <v>#N/A</v>
      </c>
      <c r="AQ231" s="47" t="e">
        <f>INDEX('プルダウン（非表示予定）'!$D$62:$D$86,AJ231)</f>
        <v>#N/A</v>
      </c>
      <c r="AS231" s="383" t="str">
        <f t="shared" si="4"/>
        <v/>
      </c>
      <c r="AT231" s="384" t="str">
        <f t="shared" si="5"/>
        <v/>
      </c>
      <c r="AU231" s="384" t="str">
        <f t="shared" si="6"/>
        <v/>
      </c>
      <c r="AV231" s="383" t="str">
        <f>IF(C231="","",INDEX('プルダウン（非表示予定）'!$G$62:$G$85,AJ231))</f>
        <v/>
      </c>
      <c r="AW231" s="383" t="str">
        <f t="shared" si="7"/>
        <v/>
      </c>
      <c r="BN231" s="100"/>
      <c r="DG231" s="227"/>
    </row>
    <row r="232" spans="2:111" ht="35.25" customHeight="1">
      <c r="B232" s="246">
        <v>95</v>
      </c>
      <c r="C232" s="404"/>
      <c r="D232" s="405"/>
      <c r="E232" s="405"/>
      <c r="F232" s="405"/>
      <c r="G232" s="405"/>
      <c r="H232" s="405"/>
      <c r="I232" s="467"/>
      <c r="J232" s="468"/>
      <c r="K232" s="404"/>
      <c r="L232" s="405"/>
      <c r="M232" s="405"/>
      <c r="N232" s="405"/>
      <c r="O232" s="405"/>
      <c r="P232" s="405"/>
      <c r="Q232" s="469"/>
      <c r="R232" s="416" t="str">
        <f>IFERROR(IF(C232="","",'プルダウン（非表示予定）'!$B$61),"")</f>
        <v/>
      </c>
      <c r="S232" s="416"/>
      <c r="T232" s="416" t="str">
        <f>IFERROR(IF(C232="","",INDEX('プルダウン（非表示予定）'!$C$62:$C$86,AJ232)),"")</f>
        <v/>
      </c>
      <c r="U232" s="416"/>
      <c r="V232" s="412" t="str">
        <f>IFERROR(INDEX('プルダウン（非表示予定）'!$J$50:$J$58,AK232),"")</f>
        <v/>
      </c>
      <c r="W232" s="413"/>
      <c r="X232" s="393"/>
      <c r="Y232" s="393"/>
      <c r="Z232" s="393"/>
      <c r="AA232" s="394"/>
      <c r="AB232" s="402"/>
      <c r="AC232" s="403"/>
      <c r="AI232" s="247"/>
      <c r="AJ232" s="211" t="e">
        <f>MATCH(R232,'プルダウン（非表示予定）'!$B$62:$B$86,0)</f>
        <v>#N/A</v>
      </c>
      <c r="AK232" s="227" t="e">
        <f>INDEX('プルダウン（非表示予定）'!$E$62:$E$86,AJ232)</f>
        <v>#N/A</v>
      </c>
      <c r="AL232" s="47" t="e">
        <f>MATCH(V232,'プルダウン（非表示予定）'!$J$50:$J$58,0)</f>
        <v>#N/A</v>
      </c>
      <c r="AN232" s="248"/>
      <c r="AO232" s="227" t="e">
        <f>INDEX('プルダウン（非表示予定）'!$B$50:$B$58,AL232)</f>
        <v>#N/A</v>
      </c>
      <c r="AP232" s="227" t="e">
        <f>INDEX('プルダウン（非表示予定）'!$C$50:$C$58,AL232)</f>
        <v>#N/A</v>
      </c>
      <c r="AQ232" s="47" t="e">
        <f>INDEX('プルダウン（非表示予定）'!$D$62:$D$86,AJ232)</f>
        <v>#N/A</v>
      </c>
      <c r="AS232" s="383" t="str">
        <f t="shared" si="4"/>
        <v/>
      </c>
      <c r="AT232" s="384" t="str">
        <f t="shared" si="5"/>
        <v/>
      </c>
      <c r="AU232" s="384" t="str">
        <f t="shared" si="6"/>
        <v/>
      </c>
      <c r="AV232" s="383" t="str">
        <f>IF(C232="","",INDEX('プルダウン（非表示予定）'!$G$62:$G$85,AJ232))</f>
        <v/>
      </c>
      <c r="AW232" s="383" t="str">
        <f t="shared" si="7"/>
        <v/>
      </c>
      <c r="BN232" s="100"/>
      <c r="DG232" s="227"/>
    </row>
    <row r="233" spans="2:111" ht="35.25" customHeight="1">
      <c r="B233" s="246">
        <v>96</v>
      </c>
      <c r="C233" s="404"/>
      <c r="D233" s="405"/>
      <c r="E233" s="405"/>
      <c r="F233" s="405"/>
      <c r="G233" s="405"/>
      <c r="H233" s="405"/>
      <c r="I233" s="467"/>
      <c r="J233" s="468"/>
      <c r="K233" s="404"/>
      <c r="L233" s="405"/>
      <c r="M233" s="405"/>
      <c r="N233" s="405"/>
      <c r="O233" s="405"/>
      <c r="P233" s="405"/>
      <c r="Q233" s="469"/>
      <c r="R233" s="416" t="str">
        <f>IFERROR(IF(C233="","",'プルダウン（非表示予定）'!$B$61),"")</f>
        <v/>
      </c>
      <c r="S233" s="416"/>
      <c r="T233" s="416" t="str">
        <f>IFERROR(IF(C233="","",INDEX('プルダウン（非表示予定）'!$C$62:$C$86,AJ233)),"")</f>
        <v/>
      </c>
      <c r="U233" s="416"/>
      <c r="V233" s="412" t="str">
        <f>IFERROR(INDEX('プルダウン（非表示予定）'!$J$50:$J$58,AK233),"")</f>
        <v/>
      </c>
      <c r="W233" s="413"/>
      <c r="X233" s="393"/>
      <c r="Y233" s="393"/>
      <c r="Z233" s="393"/>
      <c r="AA233" s="394"/>
      <c r="AB233" s="402"/>
      <c r="AC233" s="403"/>
      <c r="AI233" s="247"/>
      <c r="AJ233" s="211" t="e">
        <f>MATCH(R233,'プルダウン（非表示予定）'!$B$62:$B$86,0)</f>
        <v>#N/A</v>
      </c>
      <c r="AK233" s="227" t="e">
        <f>INDEX('プルダウン（非表示予定）'!$E$62:$E$86,AJ233)</f>
        <v>#N/A</v>
      </c>
      <c r="AL233" s="47" t="e">
        <f>MATCH(V233,'プルダウン（非表示予定）'!$J$50:$J$58,0)</f>
        <v>#N/A</v>
      </c>
      <c r="AN233" s="248"/>
      <c r="AO233" s="227" t="e">
        <f>INDEX('プルダウン（非表示予定）'!$B$50:$B$58,AL233)</f>
        <v>#N/A</v>
      </c>
      <c r="AP233" s="227" t="e">
        <f>INDEX('プルダウン（非表示予定）'!$C$50:$C$58,AL233)</f>
        <v>#N/A</v>
      </c>
      <c r="AQ233" s="47" t="e">
        <f>INDEX('プルダウン（非表示予定）'!$D$62:$D$86,AJ233)</f>
        <v>#N/A</v>
      </c>
      <c r="AS233" s="383" t="str">
        <f t="shared" si="4"/>
        <v/>
      </c>
      <c r="AT233" s="384" t="str">
        <f t="shared" si="5"/>
        <v/>
      </c>
      <c r="AU233" s="384" t="str">
        <f t="shared" si="6"/>
        <v/>
      </c>
      <c r="AV233" s="383" t="str">
        <f>IF(C233="","",INDEX('プルダウン（非表示予定）'!$G$62:$G$85,AJ233))</f>
        <v/>
      </c>
      <c r="AW233" s="383" t="str">
        <f t="shared" si="7"/>
        <v/>
      </c>
      <c r="BN233" s="100"/>
      <c r="DG233" s="227"/>
    </row>
    <row r="234" spans="2:111" ht="35.25" customHeight="1">
      <c r="B234" s="246">
        <v>97</v>
      </c>
      <c r="C234" s="404"/>
      <c r="D234" s="405"/>
      <c r="E234" s="405"/>
      <c r="F234" s="405"/>
      <c r="G234" s="405"/>
      <c r="H234" s="405"/>
      <c r="I234" s="467"/>
      <c r="J234" s="468"/>
      <c r="K234" s="404"/>
      <c r="L234" s="405"/>
      <c r="M234" s="405"/>
      <c r="N234" s="405"/>
      <c r="O234" s="405"/>
      <c r="P234" s="405"/>
      <c r="Q234" s="469"/>
      <c r="R234" s="416" t="str">
        <f>IFERROR(IF(C234="","",'プルダウン（非表示予定）'!$B$61),"")</f>
        <v/>
      </c>
      <c r="S234" s="416"/>
      <c r="T234" s="416" t="str">
        <f>IFERROR(IF(C234="","",INDEX('プルダウン（非表示予定）'!$C$62:$C$86,AJ234)),"")</f>
        <v/>
      </c>
      <c r="U234" s="416"/>
      <c r="V234" s="412" t="str">
        <f>IFERROR(INDEX('プルダウン（非表示予定）'!$J$50:$J$58,AK234),"")</f>
        <v/>
      </c>
      <c r="W234" s="413"/>
      <c r="X234" s="393"/>
      <c r="Y234" s="393"/>
      <c r="Z234" s="393"/>
      <c r="AA234" s="394"/>
      <c r="AB234" s="402"/>
      <c r="AC234" s="403"/>
      <c r="AI234" s="247"/>
      <c r="AJ234" s="211" t="e">
        <f>MATCH(R234,'プルダウン（非表示予定）'!$B$62:$B$86,0)</f>
        <v>#N/A</v>
      </c>
      <c r="AK234" s="227" t="e">
        <f>INDEX('プルダウン（非表示予定）'!$E$62:$E$86,AJ234)</f>
        <v>#N/A</v>
      </c>
      <c r="AL234" s="47" t="e">
        <f>MATCH(V234,'プルダウン（非表示予定）'!$J$50:$J$58,0)</f>
        <v>#N/A</v>
      </c>
      <c r="AN234" s="248"/>
      <c r="AO234" s="227" t="e">
        <f>INDEX('プルダウン（非表示予定）'!$B$50:$B$58,AL234)</f>
        <v>#N/A</v>
      </c>
      <c r="AP234" s="227" t="e">
        <f>INDEX('プルダウン（非表示予定）'!$C$50:$C$58,AL234)</f>
        <v>#N/A</v>
      </c>
      <c r="AQ234" s="47" t="e">
        <f>INDEX('プルダウン（非表示予定）'!$D$62:$D$86,AJ234)</f>
        <v>#N/A</v>
      </c>
      <c r="AS234" s="383" t="str">
        <f t="shared" si="4"/>
        <v/>
      </c>
      <c r="AT234" s="384" t="str">
        <f t="shared" si="5"/>
        <v/>
      </c>
      <c r="AU234" s="384" t="str">
        <f t="shared" si="6"/>
        <v/>
      </c>
      <c r="AV234" s="383" t="str">
        <f>IF(C234="","",INDEX('プルダウン（非表示予定）'!$G$62:$G$85,AJ234))</f>
        <v/>
      </c>
      <c r="AW234" s="383" t="str">
        <f t="shared" si="7"/>
        <v/>
      </c>
      <c r="BN234" s="100"/>
      <c r="DG234" s="227"/>
    </row>
    <row r="235" spans="2:111" ht="35.25" customHeight="1">
      <c r="B235" s="246">
        <v>98</v>
      </c>
      <c r="C235" s="404"/>
      <c r="D235" s="405"/>
      <c r="E235" s="405"/>
      <c r="F235" s="405"/>
      <c r="G235" s="405"/>
      <c r="H235" s="405"/>
      <c r="I235" s="467"/>
      <c r="J235" s="468"/>
      <c r="K235" s="404"/>
      <c r="L235" s="405"/>
      <c r="M235" s="405"/>
      <c r="N235" s="405"/>
      <c r="O235" s="405"/>
      <c r="P235" s="405"/>
      <c r="Q235" s="469"/>
      <c r="R235" s="416" t="str">
        <f>IFERROR(IF(C235="","",'プルダウン（非表示予定）'!$B$61),"")</f>
        <v/>
      </c>
      <c r="S235" s="416"/>
      <c r="T235" s="416" t="str">
        <f>IFERROR(IF(C235="","",INDEX('プルダウン（非表示予定）'!$C$62:$C$86,AJ235)),"")</f>
        <v/>
      </c>
      <c r="U235" s="416"/>
      <c r="V235" s="412" t="str">
        <f>IFERROR(INDEX('プルダウン（非表示予定）'!$J$50:$J$58,AK235),"")</f>
        <v/>
      </c>
      <c r="W235" s="413"/>
      <c r="X235" s="393"/>
      <c r="Y235" s="393"/>
      <c r="Z235" s="393"/>
      <c r="AA235" s="394"/>
      <c r="AB235" s="402"/>
      <c r="AC235" s="403"/>
      <c r="AI235" s="247"/>
      <c r="AJ235" s="211" t="e">
        <f>MATCH(R235,'プルダウン（非表示予定）'!$B$62:$B$86,0)</f>
        <v>#N/A</v>
      </c>
      <c r="AK235" s="227" t="e">
        <f>INDEX('プルダウン（非表示予定）'!$E$62:$E$86,AJ235)</f>
        <v>#N/A</v>
      </c>
      <c r="AL235" s="47" t="e">
        <f>MATCH(V235,'プルダウン（非表示予定）'!$J$50:$J$58,0)</f>
        <v>#N/A</v>
      </c>
      <c r="AN235" s="248"/>
      <c r="AO235" s="227" t="e">
        <f>INDEX('プルダウン（非表示予定）'!$B$50:$B$58,AL235)</f>
        <v>#N/A</v>
      </c>
      <c r="AP235" s="227" t="e">
        <f>INDEX('プルダウン（非表示予定）'!$C$50:$C$58,AL235)</f>
        <v>#N/A</v>
      </c>
      <c r="AQ235" s="47" t="e">
        <f>INDEX('プルダウン（非表示予定）'!$D$62:$D$86,AJ235)</f>
        <v>#N/A</v>
      </c>
      <c r="AS235" s="383" t="str">
        <f t="shared" si="4"/>
        <v/>
      </c>
      <c r="AT235" s="384" t="str">
        <f t="shared" si="5"/>
        <v/>
      </c>
      <c r="AU235" s="384" t="str">
        <f t="shared" si="6"/>
        <v/>
      </c>
      <c r="AV235" s="383" t="str">
        <f>IF(C235="","",INDEX('プルダウン（非表示予定）'!$G$62:$G$85,AJ235))</f>
        <v/>
      </c>
      <c r="AW235" s="383" t="str">
        <f t="shared" si="7"/>
        <v/>
      </c>
      <c r="BN235" s="100"/>
      <c r="DG235" s="227"/>
    </row>
    <row r="236" spans="2:111" ht="35.25" customHeight="1">
      <c r="B236" s="246">
        <v>99</v>
      </c>
      <c r="C236" s="404"/>
      <c r="D236" s="405"/>
      <c r="E236" s="405"/>
      <c r="F236" s="405"/>
      <c r="G236" s="405"/>
      <c r="H236" s="405"/>
      <c r="I236" s="467"/>
      <c r="J236" s="468"/>
      <c r="K236" s="404"/>
      <c r="L236" s="405"/>
      <c r="M236" s="405"/>
      <c r="N236" s="405"/>
      <c r="O236" s="405"/>
      <c r="P236" s="405"/>
      <c r="Q236" s="469"/>
      <c r="R236" s="416" t="str">
        <f>IFERROR(IF(C236="","",'プルダウン（非表示予定）'!$B$61),"")</f>
        <v/>
      </c>
      <c r="S236" s="416"/>
      <c r="T236" s="416" t="str">
        <f>IFERROR(IF(C236="","",INDEX('プルダウン（非表示予定）'!$C$62:$C$86,AJ236)),"")</f>
        <v/>
      </c>
      <c r="U236" s="416"/>
      <c r="V236" s="412" t="str">
        <f>IFERROR(INDEX('プルダウン（非表示予定）'!$J$50:$J$58,AK236),"")</f>
        <v/>
      </c>
      <c r="W236" s="413"/>
      <c r="X236" s="393"/>
      <c r="Y236" s="393"/>
      <c r="Z236" s="393"/>
      <c r="AA236" s="394"/>
      <c r="AB236" s="402"/>
      <c r="AC236" s="403"/>
      <c r="AI236" s="247"/>
      <c r="AJ236" s="211" t="e">
        <f>MATCH(R236,'プルダウン（非表示予定）'!$B$62:$B$86,0)</f>
        <v>#N/A</v>
      </c>
      <c r="AK236" s="227" t="e">
        <f>INDEX('プルダウン（非表示予定）'!$E$62:$E$86,AJ236)</f>
        <v>#N/A</v>
      </c>
      <c r="AL236" s="47" t="e">
        <f>MATCH(V236,'プルダウン（非表示予定）'!$J$50:$J$58,0)</f>
        <v>#N/A</v>
      </c>
      <c r="AN236" s="248"/>
      <c r="AO236" s="227" t="e">
        <f>INDEX('プルダウン（非表示予定）'!$B$50:$B$58,AL236)</f>
        <v>#N/A</v>
      </c>
      <c r="AP236" s="227" t="e">
        <f>INDEX('プルダウン（非表示予定）'!$C$50:$C$58,AL236)</f>
        <v>#N/A</v>
      </c>
      <c r="AQ236" s="47" t="e">
        <f>INDEX('プルダウン（非表示予定）'!$D$62:$D$86,AJ236)</f>
        <v>#N/A</v>
      </c>
      <c r="AS236" s="383" t="str">
        <f t="shared" si="4"/>
        <v/>
      </c>
      <c r="AT236" s="384" t="str">
        <f t="shared" si="5"/>
        <v/>
      </c>
      <c r="AU236" s="384" t="str">
        <f t="shared" si="6"/>
        <v/>
      </c>
      <c r="AV236" s="383" t="str">
        <f>IF(C236="","",INDEX('プルダウン（非表示予定）'!$G$62:$G$85,AJ236))</f>
        <v/>
      </c>
      <c r="AW236" s="383" t="str">
        <f t="shared" si="7"/>
        <v/>
      </c>
      <c r="BN236" s="100"/>
      <c r="DG236" s="77"/>
    </row>
    <row r="237" spans="2:111" ht="35.25" customHeight="1" thickBot="1">
      <c r="B237" s="246">
        <v>100</v>
      </c>
      <c r="C237" s="404"/>
      <c r="D237" s="405"/>
      <c r="E237" s="405"/>
      <c r="F237" s="405"/>
      <c r="G237" s="405"/>
      <c r="H237" s="405"/>
      <c r="I237" s="467"/>
      <c r="J237" s="468"/>
      <c r="K237" s="404"/>
      <c r="L237" s="405"/>
      <c r="M237" s="405"/>
      <c r="N237" s="405"/>
      <c r="O237" s="405"/>
      <c r="P237" s="405"/>
      <c r="Q237" s="469"/>
      <c r="R237" s="416" t="str">
        <f>IFERROR(IF(C237="","",'プルダウン（非表示予定）'!$B$61),"")</f>
        <v/>
      </c>
      <c r="S237" s="416"/>
      <c r="T237" s="416" t="str">
        <f>IFERROR(IF(C237="","",INDEX('プルダウン（非表示予定）'!$C$62:$C$86,AJ237)),"")</f>
        <v/>
      </c>
      <c r="U237" s="416"/>
      <c r="V237" s="412" t="str">
        <f>IFERROR(INDEX('プルダウン（非表示予定）'!$J$50:$J$58,AK237),"")</f>
        <v/>
      </c>
      <c r="W237" s="413"/>
      <c r="X237" s="393"/>
      <c r="Y237" s="393"/>
      <c r="Z237" s="393"/>
      <c r="AA237" s="394"/>
      <c r="AB237" s="395"/>
      <c r="AC237" s="396"/>
      <c r="AI237" s="247"/>
      <c r="AJ237" s="211" t="e">
        <f>MATCH(R237,'プルダウン（非表示予定）'!$B$62:$B$86,0)</f>
        <v>#N/A</v>
      </c>
      <c r="AK237" s="227" t="e">
        <f>INDEX('プルダウン（非表示予定）'!$E$62:$E$86,AJ237)</f>
        <v>#N/A</v>
      </c>
      <c r="AL237" s="47" t="e">
        <f>MATCH(V237,'プルダウン（非表示予定）'!$J$50:$J$58,0)</f>
        <v>#N/A</v>
      </c>
      <c r="AN237" s="248"/>
      <c r="AO237" s="227" t="e">
        <f>INDEX('プルダウン（非表示予定）'!$B$50:$B$58,AL237)</f>
        <v>#N/A</v>
      </c>
      <c r="AP237" s="227" t="e">
        <f>INDEX('プルダウン（非表示予定）'!$C$50:$C$58,AL237)</f>
        <v>#N/A</v>
      </c>
      <c r="AQ237" s="47" t="e">
        <f>INDEX('プルダウン（非表示予定）'!$D$62:$D$86,AJ237)</f>
        <v>#N/A</v>
      </c>
      <c r="AS237" s="383" t="str">
        <f t="shared" si="4"/>
        <v/>
      </c>
      <c r="AT237" s="384" t="str">
        <f t="shared" si="5"/>
        <v/>
      </c>
      <c r="AU237" s="384" t="str">
        <f t="shared" si="6"/>
        <v/>
      </c>
      <c r="AV237" s="383" t="str">
        <f>IF(C237="","",INDEX('プルダウン（非表示予定）'!$G$62:$G$85,AJ237))</f>
        <v/>
      </c>
      <c r="AW237" s="383" t="str">
        <f t="shared" si="7"/>
        <v/>
      </c>
      <c r="BN237" s="100"/>
    </row>
    <row r="238" spans="2:111" ht="15.75">
      <c r="C238" s="156"/>
      <c r="D238" s="156"/>
      <c r="E238" s="156"/>
      <c r="F238" s="156"/>
      <c r="G238" s="156"/>
      <c r="H238" s="156"/>
      <c r="K238" s="77"/>
      <c r="L238" s="77"/>
      <c r="M238" s="77"/>
      <c r="N238" s="77"/>
      <c r="O238" s="77"/>
      <c r="P238" s="77"/>
      <c r="Q238" s="77"/>
      <c r="Z238" s="75"/>
      <c r="AA238" s="75"/>
      <c r="BD238" s="249"/>
    </row>
  </sheetData>
  <sheetProtection algorithmName="SHA-512" hashValue="h/BcqQSmi+M7Fv6W8SAIovTpyQnEAHNVGUNoFSOhZ2vI8KN6DaAvR317LTpwIew6NAdk3bxs6sTBy/wQn/Zxnw==" saltValue="yG6pFZtmUu5eZZTjnNaHeQ==" spinCount="100000" sheet="1" objects="1" scenarios="1"/>
  <mergeCells count="1040">
    <mergeCell ref="A1:J1"/>
    <mergeCell ref="V236:W236"/>
    <mergeCell ref="V237:W237"/>
    <mergeCell ref="G82:N82"/>
    <mergeCell ref="G83:N83"/>
    <mergeCell ref="B76:F77"/>
    <mergeCell ref="G76:N77"/>
    <mergeCell ref="B97:D108"/>
    <mergeCell ref="E97:E108"/>
    <mergeCell ref="F97:F108"/>
    <mergeCell ref="B109:F110"/>
    <mergeCell ref="V227:W227"/>
    <mergeCell ref="V228:W228"/>
    <mergeCell ref="V229:W229"/>
    <mergeCell ref="V230:W230"/>
    <mergeCell ref="V231:W231"/>
    <mergeCell ref="V232:W232"/>
    <mergeCell ref="V233:W233"/>
    <mergeCell ref="V234:W234"/>
    <mergeCell ref="V235:W235"/>
    <mergeCell ref="V208:W208"/>
    <mergeCell ref="V209:W209"/>
    <mergeCell ref="V210:W210"/>
    <mergeCell ref="V211:W211"/>
    <mergeCell ref="J131:M132"/>
    <mergeCell ref="V190:W190"/>
    <mergeCell ref="V191:W191"/>
    <mergeCell ref="V192:W192"/>
    <mergeCell ref="V193:W193"/>
    <mergeCell ref="V194:W194"/>
    <mergeCell ref="C207:H207"/>
    <mergeCell ref="C208:H208"/>
    <mergeCell ref="C199:H199"/>
    <mergeCell ref="C200:H200"/>
    <mergeCell ref="I206:J206"/>
    <mergeCell ref="K206:Q206"/>
    <mergeCell ref="I205:J205"/>
    <mergeCell ref="K205:Q205"/>
    <mergeCell ref="R199:S199"/>
    <mergeCell ref="R200:S200"/>
    <mergeCell ref="R201:S201"/>
    <mergeCell ref="I204:J204"/>
    <mergeCell ref="K204:Q204"/>
    <mergeCell ref="I203:J203"/>
    <mergeCell ref="K203:Q203"/>
    <mergeCell ref="R211:S211"/>
    <mergeCell ref="K208:Q208"/>
    <mergeCell ref="R208:S208"/>
    <mergeCell ref="I207:J207"/>
    <mergeCell ref="K207:Q207"/>
    <mergeCell ref="I210:J210"/>
    <mergeCell ref="K210:Q210"/>
    <mergeCell ref="I209:J209"/>
    <mergeCell ref="K209:Q209"/>
    <mergeCell ref="I211:J211"/>
    <mergeCell ref="K211:Q211"/>
    <mergeCell ref="C202:H202"/>
    <mergeCell ref="C203:H203"/>
    <mergeCell ref="C204:H204"/>
    <mergeCell ref="C205:H205"/>
    <mergeCell ref="C219:H219"/>
    <mergeCell ref="C220:H220"/>
    <mergeCell ref="C221:H221"/>
    <mergeCell ref="C222:H222"/>
    <mergeCell ref="C223:H223"/>
    <mergeCell ref="C224:H224"/>
    <mergeCell ref="C225:H225"/>
    <mergeCell ref="V135:W136"/>
    <mergeCell ref="V137:W137"/>
    <mergeCell ref="V138:W138"/>
    <mergeCell ref="V139:W139"/>
    <mergeCell ref="V140:W140"/>
    <mergeCell ref="V141:W141"/>
    <mergeCell ref="V142:W142"/>
    <mergeCell ref="V143:W143"/>
    <mergeCell ref="V144:W144"/>
    <mergeCell ref="V145:W145"/>
    <mergeCell ref="V146:W146"/>
    <mergeCell ref="V147:W147"/>
    <mergeCell ref="V148:W148"/>
    <mergeCell ref="V149:W149"/>
    <mergeCell ref="V150:W150"/>
    <mergeCell ref="V151:W151"/>
    <mergeCell ref="V152:W152"/>
    <mergeCell ref="V153:W153"/>
    <mergeCell ref="V154:W154"/>
    <mergeCell ref="V155:W155"/>
    <mergeCell ref="V156:W156"/>
    <mergeCell ref="V157:W157"/>
    <mergeCell ref="C159:H159"/>
    <mergeCell ref="V195:W195"/>
    <mergeCell ref="V196:W196"/>
    <mergeCell ref="CG47:CI48"/>
    <mergeCell ref="I202:J202"/>
    <mergeCell ref="K202:Q202"/>
    <mergeCell ref="R202:S202"/>
    <mergeCell ref="R203:S203"/>
    <mergeCell ref="R204:S204"/>
    <mergeCell ref="I201:J201"/>
    <mergeCell ref="K201:Q201"/>
    <mergeCell ref="I200:J200"/>
    <mergeCell ref="K200:Q200"/>
    <mergeCell ref="I199:J199"/>
    <mergeCell ref="K199:Q199"/>
    <mergeCell ref="C201:H201"/>
    <mergeCell ref="C190:H190"/>
    <mergeCell ref="C191:H191"/>
    <mergeCell ref="C192:H192"/>
    <mergeCell ref="I183:J183"/>
    <mergeCell ref="V199:W199"/>
    <mergeCell ref="V200:W200"/>
    <mergeCell ref="V201:W201"/>
    <mergeCell ref="V202:W202"/>
    <mergeCell ref="V203:W203"/>
    <mergeCell ref="V204:W204"/>
    <mergeCell ref="Q51:T51"/>
    <mergeCell ref="B125:F129"/>
    <mergeCell ref="G125:X129"/>
    <mergeCell ref="CE105:CL105"/>
    <mergeCell ref="BZ106:CB106"/>
    <mergeCell ref="C158:H158"/>
    <mergeCell ref="V158:W158"/>
    <mergeCell ref="R195:S195"/>
    <mergeCell ref="I189:J189"/>
    <mergeCell ref="K189:Q189"/>
    <mergeCell ref="I188:J188"/>
    <mergeCell ref="K188:Q188"/>
    <mergeCell ref="I187:J187"/>
    <mergeCell ref="K187:Q187"/>
    <mergeCell ref="C187:H187"/>
    <mergeCell ref="C188:H188"/>
    <mergeCell ref="C189:H189"/>
    <mergeCell ref="I192:J192"/>
    <mergeCell ref="K192:Q192"/>
    <mergeCell ref="I191:J191"/>
    <mergeCell ref="K191:Q191"/>
    <mergeCell ref="I190:J190"/>
    <mergeCell ref="K190:Q190"/>
    <mergeCell ref="C160:H160"/>
    <mergeCell ref="C161:H161"/>
    <mergeCell ref="C162:H162"/>
    <mergeCell ref="C163:H163"/>
    <mergeCell ref="C164:H164"/>
    <mergeCell ref="C165:H165"/>
    <mergeCell ref="C166:H166"/>
    <mergeCell ref="C167:H167"/>
    <mergeCell ref="C168:H168"/>
    <mergeCell ref="K183:Q183"/>
    <mergeCell ref="I182:J182"/>
    <mergeCell ref="K182:Q182"/>
    <mergeCell ref="I181:J181"/>
    <mergeCell ref="K181:Q181"/>
    <mergeCell ref="C181:H181"/>
    <mergeCell ref="C182:H182"/>
    <mergeCell ref="C183:H183"/>
    <mergeCell ref="I186:J186"/>
    <mergeCell ref="R196:S196"/>
    <mergeCell ref="R197:S197"/>
    <mergeCell ref="R198:S198"/>
    <mergeCell ref="T176:U176"/>
    <mergeCell ref="T167:U167"/>
    <mergeCell ref="T168:U168"/>
    <mergeCell ref="T183:U183"/>
    <mergeCell ref="T192:U192"/>
    <mergeCell ref="V197:W197"/>
    <mergeCell ref="V198:W198"/>
    <mergeCell ref="V212:W212"/>
    <mergeCell ref="V213:W213"/>
    <mergeCell ref="V214:W214"/>
    <mergeCell ref="V215:W215"/>
    <mergeCell ref="V216:W216"/>
    <mergeCell ref="V205:W205"/>
    <mergeCell ref="V206:W206"/>
    <mergeCell ref="V207:W207"/>
    <mergeCell ref="R209:S209"/>
    <mergeCell ref="R210:S210"/>
    <mergeCell ref="T179:U179"/>
    <mergeCell ref="T180:U180"/>
    <mergeCell ref="T201:U201"/>
    <mergeCell ref="T202:U202"/>
    <mergeCell ref="T203:U203"/>
    <mergeCell ref="T204:U204"/>
    <mergeCell ref="R180:S180"/>
    <mergeCell ref="T177:U177"/>
    <mergeCell ref="T205:U205"/>
    <mergeCell ref="T206:U206"/>
    <mergeCell ref="T207:U207"/>
    <mergeCell ref="T208:U208"/>
    <mergeCell ref="R221:S221"/>
    <mergeCell ref="R222:S222"/>
    <mergeCell ref="R214:S214"/>
    <mergeCell ref="R215:S215"/>
    <mergeCell ref="R216:S216"/>
    <mergeCell ref="T170:U170"/>
    <mergeCell ref="T171:U171"/>
    <mergeCell ref="T172:U172"/>
    <mergeCell ref="T173:U173"/>
    <mergeCell ref="T174:U174"/>
    <mergeCell ref="I233:J233"/>
    <mergeCell ref="I231:J231"/>
    <mergeCell ref="K231:Q231"/>
    <mergeCell ref="K225:Q225"/>
    <mergeCell ref="I219:J219"/>
    <mergeCell ref="I222:J222"/>
    <mergeCell ref="K222:Q222"/>
    <mergeCell ref="I221:J221"/>
    <mergeCell ref="K221:Q221"/>
    <mergeCell ref="I224:J224"/>
    <mergeCell ref="K224:Q224"/>
    <mergeCell ref="I223:J223"/>
    <mergeCell ref="K223:Q223"/>
    <mergeCell ref="K219:Q219"/>
    <mergeCell ref="I220:J220"/>
    <mergeCell ref="K220:Q220"/>
    <mergeCell ref="R226:S226"/>
    <mergeCell ref="K227:Q227"/>
    <mergeCell ref="I226:J226"/>
    <mergeCell ref="K226:Q226"/>
    <mergeCell ref="R224:S224"/>
    <mergeCell ref="I208:J208"/>
    <mergeCell ref="C231:H231"/>
    <mergeCell ref="C232:H232"/>
    <mergeCell ref="C233:H233"/>
    <mergeCell ref="C234:H234"/>
    <mergeCell ref="R225:S225"/>
    <mergeCell ref="R169:S169"/>
    <mergeCell ref="R170:S170"/>
    <mergeCell ref="R171:S171"/>
    <mergeCell ref="R157:S157"/>
    <mergeCell ref="R158:S158"/>
    <mergeCell ref="R159:S159"/>
    <mergeCell ref="R175:S175"/>
    <mergeCell ref="R219:S219"/>
    <mergeCell ref="R220:S220"/>
    <mergeCell ref="R187:S187"/>
    <mergeCell ref="R188:S188"/>
    <mergeCell ref="R189:S189"/>
    <mergeCell ref="R190:S190"/>
    <mergeCell ref="R191:S191"/>
    <mergeCell ref="R192:S192"/>
    <mergeCell ref="R184:S184"/>
    <mergeCell ref="R185:S185"/>
    <mergeCell ref="R186:S186"/>
    <mergeCell ref="R205:S205"/>
    <mergeCell ref="R206:S206"/>
    <mergeCell ref="R207:S207"/>
    <mergeCell ref="R193:S193"/>
    <mergeCell ref="R194:S194"/>
    <mergeCell ref="R223:S223"/>
    <mergeCell ref="I232:J232"/>
    <mergeCell ref="K232:Q232"/>
    <mergeCell ref="I225:J225"/>
    <mergeCell ref="R236:S236"/>
    <mergeCell ref="R237:S237"/>
    <mergeCell ref="I237:J237"/>
    <mergeCell ref="K237:Q237"/>
    <mergeCell ref="I236:J236"/>
    <mergeCell ref="K236:Q236"/>
    <mergeCell ref="I235:J235"/>
    <mergeCell ref="R227:S227"/>
    <mergeCell ref="R228:S228"/>
    <mergeCell ref="K233:Q233"/>
    <mergeCell ref="I227:J227"/>
    <mergeCell ref="R235:S235"/>
    <mergeCell ref="R230:S230"/>
    <mergeCell ref="R231:S231"/>
    <mergeCell ref="C226:H226"/>
    <mergeCell ref="C227:H227"/>
    <mergeCell ref="C228:H228"/>
    <mergeCell ref="C229:H229"/>
    <mergeCell ref="C230:H230"/>
    <mergeCell ref="R232:S232"/>
    <mergeCell ref="R233:S233"/>
    <mergeCell ref="R234:S234"/>
    <mergeCell ref="R229:S229"/>
    <mergeCell ref="K235:Q235"/>
    <mergeCell ref="I230:J230"/>
    <mergeCell ref="K230:Q230"/>
    <mergeCell ref="I229:J229"/>
    <mergeCell ref="K229:Q229"/>
    <mergeCell ref="I228:J228"/>
    <mergeCell ref="K228:Q228"/>
    <mergeCell ref="I234:J234"/>
    <mergeCell ref="K234:Q234"/>
    <mergeCell ref="I218:J218"/>
    <mergeCell ref="I217:J217"/>
    <mergeCell ref="K217:Q217"/>
    <mergeCell ref="I213:J213"/>
    <mergeCell ref="K213:Q213"/>
    <mergeCell ref="I212:J212"/>
    <mergeCell ref="K212:Q212"/>
    <mergeCell ref="I216:J216"/>
    <mergeCell ref="K216:Q216"/>
    <mergeCell ref="I215:J215"/>
    <mergeCell ref="K215:Q215"/>
    <mergeCell ref="I214:J214"/>
    <mergeCell ref="K214:Q214"/>
    <mergeCell ref="K218:Q218"/>
    <mergeCell ref="R212:S212"/>
    <mergeCell ref="R213:S213"/>
    <mergeCell ref="C206:H206"/>
    <mergeCell ref="R217:S217"/>
    <mergeCell ref="R218:S218"/>
    <mergeCell ref="C209:H209"/>
    <mergeCell ref="I195:J195"/>
    <mergeCell ref="K195:Q195"/>
    <mergeCell ref="I194:J194"/>
    <mergeCell ref="K194:Q194"/>
    <mergeCell ref="I193:J193"/>
    <mergeCell ref="K193:Q193"/>
    <mergeCell ref="C193:H193"/>
    <mergeCell ref="C194:H194"/>
    <mergeCell ref="C195:H195"/>
    <mergeCell ref="I198:J198"/>
    <mergeCell ref="K198:Q198"/>
    <mergeCell ref="I197:J197"/>
    <mergeCell ref="K197:Q197"/>
    <mergeCell ref="I196:J196"/>
    <mergeCell ref="K196:Q196"/>
    <mergeCell ref="C196:H196"/>
    <mergeCell ref="C197:H197"/>
    <mergeCell ref="C198:H198"/>
    <mergeCell ref="X166:Y166"/>
    <mergeCell ref="Z166:AA166"/>
    <mergeCell ref="X167:Y167"/>
    <mergeCell ref="Z167:AA167"/>
    <mergeCell ref="K186:Q186"/>
    <mergeCell ref="I185:J185"/>
    <mergeCell ref="K185:Q185"/>
    <mergeCell ref="I184:J184"/>
    <mergeCell ref="K184:Q184"/>
    <mergeCell ref="C184:H184"/>
    <mergeCell ref="C185:H185"/>
    <mergeCell ref="C186:H186"/>
    <mergeCell ref="C177:H177"/>
    <mergeCell ref="C178:H178"/>
    <mergeCell ref="C179:H179"/>
    <mergeCell ref="C180:H180"/>
    <mergeCell ref="AB177:AC177"/>
    <mergeCell ref="AB178:AC178"/>
    <mergeCell ref="AB179:AC179"/>
    <mergeCell ref="AB180:AC180"/>
    <mergeCell ref="X176:Y176"/>
    <mergeCell ref="Z176:AA176"/>
    <mergeCell ref="X177:Y177"/>
    <mergeCell ref="Z177:AA177"/>
    <mergeCell ref="X178:Y178"/>
    <mergeCell ref="Z178:AA178"/>
    <mergeCell ref="I177:J177"/>
    <mergeCell ref="K177:Q177"/>
    <mergeCell ref="I176:J176"/>
    <mergeCell ref="K176:Q176"/>
    <mergeCell ref="I180:J180"/>
    <mergeCell ref="K180:Q180"/>
    <mergeCell ref="K163:Q163"/>
    <mergeCell ref="I173:J173"/>
    <mergeCell ref="K173:Q173"/>
    <mergeCell ref="I172:J172"/>
    <mergeCell ref="K172:Q172"/>
    <mergeCell ref="R172:S172"/>
    <mergeCell ref="R173:S173"/>
    <mergeCell ref="R174:S174"/>
    <mergeCell ref="C172:H172"/>
    <mergeCell ref="C173:H173"/>
    <mergeCell ref="C174:H174"/>
    <mergeCell ref="C175:H175"/>
    <mergeCell ref="I175:J175"/>
    <mergeCell ref="K175:Q175"/>
    <mergeCell ref="I174:J174"/>
    <mergeCell ref="K174:Q174"/>
    <mergeCell ref="C176:H176"/>
    <mergeCell ref="R176:S176"/>
    <mergeCell ref="C169:H169"/>
    <mergeCell ref="C170:H170"/>
    <mergeCell ref="C171:H171"/>
    <mergeCell ref="R166:S166"/>
    <mergeCell ref="R167:S167"/>
    <mergeCell ref="R168:S168"/>
    <mergeCell ref="I165:J165"/>
    <mergeCell ref="K165:Q165"/>
    <mergeCell ref="I164:J164"/>
    <mergeCell ref="K164:Q164"/>
    <mergeCell ref="I163:J163"/>
    <mergeCell ref="I179:J179"/>
    <mergeCell ref="K179:Q179"/>
    <mergeCell ref="I178:J178"/>
    <mergeCell ref="K178:Q178"/>
    <mergeCell ref="R177:S177"/>
    <mergeCell ref="R178:S178"/>
    <mergeCell ref="R179:S179"/>
    <mergeCell ref="T175:U175"/>
    <mergeCell ref="I162:J162"/>
    <mergeCell ref="K162:Q162"/>
    <mergeCell ref="I161:J161"/>
    <mergeCell ref="K161:Q161"/>
    <mergeCell ref="I160:J160"/>
    <mergeCell ref="K160:Q160"/>
    <mergeCell ref="R160:S160"/>
    <mergeCell ref="R161:S161"/>
    <mergeCell ref="R162:S162"/>
    <mergeCell ref="I171:J171"/>
    <mergeCell ref="K171:Q171"/>
    <mergeCell ref="I170:J170"/>
    <mergeCell ref="K170:Q170"/>
    <mergeCell ref="I169:J169"/>
    <mergeCell ref="K169:Q169"/>
    <mergeCell ref="R163:S163"/>
    <mergeCell ref="R164:S164"/>
    <mergeCell ref="R165:S165"/>
    <mergeCell ref="I168:J168"/>
    <mergeCell ref="K168:Q168"/>
    <mergeCell ref="I167:J167"/>
    <mergeCell ref="K167:Q167"/>
    <mergeCell ref="I166:J166"/>
    <mergeCell ref="K166:Q166"/>
    <mergeCell ref="I159:J159"/>
    <mergeCell ref="K159:Q159"/>
    <mergeCell ref="I158:J158"/>
    <mergeCell ref="K158:Q158"/>
    <mergeCell ref="I157:J157"/>
    <mergeCell ref="K157:Q157"/>
    <mergeCell ref="I149:J149"/>
    <mergeCell ref="K149:Q149"/>
    <mergeCell ref="R153:S153"/>
    <mergeCell ref="I156:J156"/>
    <mergeCell ref="K156:Q156"/>
    <mergeCell ref="I155:J155"/>
    <mergeCell ref="K155:Q155"/>
    <mergeCell ref="I154:J154"/>
    <mergeCell ref="K154:Q154"/>
    <mergeCell ref="R154:S154"/>
    <mergeCell ref="R155:S155"/>
    <mergeCell ref="R156:S156"/>
    <mergeCell ref="I153:J153"/>
    <mergeCell ref="K153:Q153"/>
    <mergeCell ref="I150:J150"/>
    <mergeCell ref="K150:Q150"/>
    <mergeCell ref="R150:S150"/>
    <mergeCell ref="Q81:S81"/>
    <mergeCell ref="U120:W120"/>
    <mergeCell ref="C135:G136"/>
    <mergeCell ref="B52:D52"/>
    <mergeCell ref="I148:J148"/>
    <mergeCell ref="K148:Q148"/>
    <mergeCell ref="I145:J145"/>
    <mergeCell ref="K145:Q145"/>
    <mergeCell ref="I144:J144"/>
    <mergeCell ref="K144:Q144"/>
    <mergeCell ref="I147:J147"/>
    <mergeCell ref="K147:Q147"/>
    <mergeCell ref="I146:J146"/>
    <mergeCell ref="K146:Q146"/>
    <mergeCell ref="R151:S151"/>
    <mergeCell ref="R152:S152"/>
    <mergeCell ref="I152:J152"/>
    <mergeCell ref="K152:Q152"/>
    <mergeCell ref="I151:J151"/>
    <mergeCell ref="K151:Q151"/>
    <mergeCell ref="R147:S147"/>
    <mergeCell ref="R148:S148"/>
    <mergeCell ref="R149:S149"/>
    <mergeCell ref="B90:D90"/>
    <mergeCell ref="G90:N90"/>
    <mergeCell ref="G119:H121"/>
    <mergeCell ref="B113:D121"/>
    <mergeCell ref="E113:E121"/>
    <mergeCell ref="V81:AC81"/>
    <mergeCell ref="B135:B136"/>
    <mergeCell ref="B91:D91"/>
    <mergeCell ref="B92:D92"/>
    <mergeCell ref="AP135:AP136"/>
    <mergeCell ref="I142:J142"/>
    <mergeCell ref="K142:Q142"/>
    <mergeCell ref="I143:J143"/>
    <mergeCell ref="K143:Q143"/>
    <mergeCell ref="V51:AC51"/>
    <mergeCell ref="V74:AC74"/>
    <mergeCell ref="V75:AC75"/>
    <mergeCell ref="V76:AC76"/>
    <mergeCell ref="V77:AC77"/>
    <mergeCell ref="Q74:S74"/>
    <mergeCell ref="I141:J141"/>
    <mergeCell ref="R143:S143"/>
    <mergeCell ref="I140:J140"/>
    <mergeCell ref="K140:Q140"/>
    <mergeCell ref="T139:U139"/>
    <mergeCell ref="T140:U140"/>
    <mergeCell ref="R140:S140"/>
    <mergeCell ref="G80:N80"/>
    <mergeCell ref="T143:U143"/>
    <mergeCell ref="G105:H108"/>
    <mergeCell ref="G109:H111"/>
    <mergeCell ref="G93:N93"/>
    <mergeCell ref="K138:Q138"/>
    <mergeCell ref="G92:N92"/>
    <mergeCell ref="G88:N88"/>
    <mergeCell ref="G91:N91"/>
    <mergeCell ref="T135:U136"/>
    <mergeCell ref="R135:S136"/>
    <mergeCell ref="AM132:AQ134"/>
    <mergeCell ref="AJ135:AJ136"/>
    <mergeCell ref="R110:W110"/>
    <mergeCell ref="B49:D49"/>
    <mergeCell ref="G49:N49"/>
    <mergeCell ref="B50:D50"/>
    <mergeCell ref="V7:W7"/>
    <mergeCell ref="V8:W8"/>
    <mergeCell ref="V9:W9"/>
    <mergeCell ref="V10:W10"/>
    <mergeCell ref="G50:N50"/>
    <mergeCell ref="G45:N45"/>
    <mergeCell ref="G46:N46"/>
    <mergeCell ref="G47:N47"/>
    <mergeCell ref="G48:N48"/>
    <mergeCell ref="V44:AC44"/>
    <mergeCell ref="V45:AC45"/>
    <mergeCell ref="V46:AC46"/>
    <mergeCell ref="V47:AC47"/>
    <mergeCell ref="V48:AC48"/>
    <mergeCell ref="V49:AC49"/>
    <mergeCell ref="V50:AC50"/>
    <mergeCell ref="G44:N44"/>
    <mergeCell ref="Q44:T44"/>
    <mergeCell ref="Q45:T45"/>
    <mergeCell ref="Q46:T46"/>
    <mergeCell ref="Q47:T47"/>
    <mergeCell ref="Q48:T48"/>
    <mergeCell ref="Q49:T49"/>
    <mergeCell ref="Q50:T50"/>
    <mergeCell ref="X7:AB7"/>
    <mergeCell ref="X8:AD8"/>
    <mergeCell ref="L100:Q100"/>
    <mergeCell ref="O107:T107"/>
    <mergeCell ref="I139:J139"/>
    <mergeCell ref="I138:J138"/>
    <mergeCell ref="R138:S138"/>
    <mergeCell ref="R139:S139"/>
    <mergeCell ref="K139:Q139"/>
    <mergeCell ref="K141:Q141"/>
    <mergeCell ref="F113:F121"/>
    <mergeCell ref="H135:H136"/>
    <mergeCell ref="I135:J136"/>
    <mergeCell ref="K135:P136"/>
    <mergeCell ref="Q135:Q136"/>
    <mergeCell ref="I137:J137"/>
    <mergeCell ref="K137:Q137"/>
    <mergeCell ref="R137:S137"/>
    <mergeCell ref="T141:U141"/>
    <mergeCell ref="R141:S141"/>
    <mergeCell ref="T138:U138"/>
    <mergeCell ref="G113:H115"/>
    <mergeCell ref="G116:H118"/>
    <mergeCell ref="G97:H101"/>
    <mergeCell ref="G102:H104"/>
    <mergeCell ref="T144:U144"/>
    <mergeCell ref="T145:U145"/>
    <mergeCell ref="T154:U154"/>
    <mergeCell ref="T155:U155"/>
    <mergeCell ref="T156:U156"/>
    <mergeCell ref="T157:U157"/>
    <mergeCell ref="T158:U158"/>
    <mergeCell ref="AB156:AC156"/>
    <mergeCell ref="AB157:AC157"/>
    <mergeCell ref="AB158:AC158"/>
    <mergeCell ref="X149:Y149"/>
    <mergeCell ref="Z149:AA149"/>
    <mergeCell ref="Z155:AA155"/>
    <mergeCell ref="V159:W159"/>
    <mergeCell ref="V160:W160"/>
    <mergeCell ref="T146:U146"/>
    <mergeCell ref="T147:U147"/>
    <mergeCell ref="T148:U148"/>
    <mergeCell ref="T149:U149"/>
    <mergeCell ref="X145:Y145"/>
    <mergeCell ref="Z145:AA145"/>
    <mergeCell ref="X146:Y146"/>
    <mergeCell ref="Z146:AA146"/>
    <mergeCell ref="X147:Y147"/>
    <mergeCell ref="Z147:AA147"/>
    <mergeCell ref="X148:Y148"/>
    <mergeCell ref="Z148:AA148"/>
    <mergeCell ref="X155:Y155"/>
    <mergeCell ref="X156:Y156"/>
    <mergeCell ref="Z156:AA156"/>
    <mergeCell ref="V226:W226"/>
    <mergeCell ref="T235:U235"/>
    <mergeCell ref="T236:U236"/>
    <mergeCell ref="T237:U237"/>
    <mergeCell ref="AB227:AC227"/>
    <mergeCell ref="AB228:AC228"/>
    <mergeCell ref="AB229:AC229"/>
    <mergeCell ref="AB230:AC230"/>
    <mergeCell ref="AB231:AC231"/>
    <mergeCell ref="AB232:AC232"/>
    <mergeCell ref="AB233:AC233"/>
    <mergeCell ref="AB234:AC234"/>
    <mergeCell ref="AB235:AC235"/>
    <mergeCell ref="AB236:AC236"/>
    <mergeCell ref="V217:W217"/>
    <mergeCell ref="V218:W218"/>
    <mergeCell ref="V219:W219"/>
    <mergeCell ref="V220:W220"/>
    <mergeCell ref="V221:W221"/>
    <mergeCell ref="V222:W222"/>
    <mergeCell ref="V223:W223"/>
    <mergeCell ref="V224:W224"/>
    <mergeCell ref="V225:W225"/>
    <mergeCell ref="T234:U234"/>
    <mergeCell ref="AB217:AC217"/>
    <mergeCell ref="AB218:AC218"/>
    <mergeCell ref="AB219:AC219"/>
    <mergeCell ref="AB220:AC220"/>
    <mergeCell ref="AB221:AC221"/>
    <mergeCell ref="AB222:AC222"/>
    <mergeCell ref="AB223:AC223"/>
    <mergeCell ref="AB224:AC224"/>
    <mergeCell ref="T209:U209"/>
    <mergeCell ref="T210:U210"/>
    <mergeCell ref="T211:U211"/>
    <mergeCell ref="T212:U212"/>
    <mergeCell ref="T213:U213"/>
    <mergeCell ref="T214:U214"/>
    <mergeCell ref="T215:U215"/>
    <mergeCell ref="T216:U216"/>
    <mergeCell ref="T217:U217"/>
    <mergeCell ref="T230:U230"/>
    <mergeCell ref="T231:U231"/>
    <mergeCell ref="T232:U232"/>
    <mergeCell ref="T233:U233"/>
    <mergeCell ref="T218:U218"/>
    <mergeCell ref="T219:U219"/>
    <mergeCell ref="T220:U220"/>
    <mergeCell ref="T221:U221"/>
    <mergeCell ref="T222:U222"/>
    <mergeCell ref="T223:U223"/>
    <mergeCell ref="T224:U224"/>
    <mergeCell ref="T225:U225"/>
    <mergeCell ref="T226:U226"/>
    <mergeCell ref="T227:U227"/>
    <mergeCell ref="T228:U228"/>
    <mergeCell ref="T229:U229"/>
    <mergeCell ref="X1:Z2"/>
    <mergeCell ref="CD47:CE48"/>
    <mergeCell ref="CF47:CF48"/>
    <mergeCell ref="C32:N32"/>
    <mergeCell ref="B89:D89"/>
    <mergeCell ref="G89:N89"/>
    <mergeCell ref="Q77:S77"/>
    <mergeCell ref="G78:N78"/>
    <mergeCell ref="Q75:S75"/>
    <mergeCell ref="Q78:S78"/>
    <mergeCell ref="B74:D74"/>
    <mergeCell ref="G74:N74"/>
    <mergeCell ref="B75:D75"/>
    <mergeCell ref="Q76:S76"/>
    <mergeCell ref="G75:N75"/>
    <mergeCell ref="B79:D79"/>
    <mergeCell ref="G79:N79"/>
    <mergeCell ref="Q79:S79"/>
    <mergeCell ref="Q80:S80"/>
    <mergeCell ref="V78:AC78"/>
    <mergeCell ref="V79:AC79"/>
    <mergeCell ref="V80:AC80"/>
    <mergeCell ref="B44:D44"/>
    <mergeCell ref="G81:N81"/>
    <mergeCell ref="B45:D45"/>
    <mergeCell ref="B46:D46"/>
    <mergeCell ref="B47:D47"/>
    <mergeCell ref="B48:D48"/>
    <mergeCell ref="B78:D78"/>
    <mergeCell ref="B88:D88"/>
    <mergeCell ref="B51:D51"/>
    <mergeCell ref="G51:N51"/>
    <mergeCell ref="T185:U185"/>
    <mergeCell ref="T186:U186"/>
    <mergeCell ref="T187:U187"/>
    <mergeCell ref="T150:U150"/>
    <mergeCell ref="T151:U151"/>
    <mergeCell ref="T152:U152"/>
    <mergeCell ref="T153:U153"/>
    <mergeCell ref="T184:U184"/>
    <mergeCell ref="T193:U193"/>
    <mergeCell ref="T194:U194"/>
    <mergeCell ref="T195:U195"/>
    <mergeCell ref="T196:U196"/>
    <mergeCell ref="T197:U197"/>
    <mergeCell ref="T198:U198"/>
    <mergeCell ref="T199:U199"/>
    <mergeCell ref="T200:U200"/>
    <mergeCell ref="T188:U188"/>
    <mergeCell ref="T189:U189"/>
    <mergeCell ref="T190:U190"/>
    <mergeCell ref="T191:U191"/>
    <mergeCell ref="T159:U159"/>
    <mergeCell ref="T163:U163"/>
    <mergeCell ref="T164:U164"/>
    <mergeCell ref="T165:U165"/>
    <mergeCell ref="T166:U166"/>
    <mergeCell ref="T182:U182"/>
    <mergeCell ref="T178:U178"/>
    <mergeCell ref="V186:W186"/>
    <mergeCell ref="V169:W169"/>
    <mergeCell ref="V170:W170"/>
    <mergeCell ref="V171:W171"/>
    <mergeCell ref="V172:W172"/>
    <mergeCell ref="V173:W173"/>
    <mergeCell ref="V174:W174"/>
    <mergeCell ref="V175:W175"/>
    <mergeCell ref="V176:W176"/>
    <mergeCell ref="V177:W177"/>
    <mergeCell ref="T160:U160"/>
    <mergeCell ref="T161:U161"/>
    <mergeCell ref="T162:U162"/>
    <mergeCell ref="R145:S145"/>
    <mergeCell ref="R144:S144"/>
    <mergeCell ref="R146:S146"/>
    <mergeCell ref="T137:U137"/>
    <mergeCell ref="V167:W167"/>
    <mergeCell ref="V168:W168"/>
    <mergeCell ref="R142:S142"/>
    <mergeCell ref="T181:U181"/>
    <mergeCell ref="T169:U169"/>
    <mergeCell ref="V161:W161"/>
    <mergeCell ref="V162:W162"/>
    <mergeCell ref="V163:W163"/>
    <mergeCell ref="V164:W164"/>
    <mergeCell ref="V165:W165"/>
    <mergeCell ref="V166:W166"/>
    <mergeCell ref="R181:S181"/>
    <mergeCell ref="R182:S182"/>
    <mergeCell ref="R183:S183"/>
    <mergeCell ref="T142:U142"/>
    <mergeCell ref="V187:W187"/>
    <mergeCell ref="V188:W188"/>
    <mergeCell ref="V189:W189"/>
    <mergeCell ref="C137:H137"/>
    <mergeCell ref="C138:H138"/>
    <mergeCell ref="C139:H139"/>
    <mergeCell ref="C140:H140"/>
    <mergeCell ref="C141:H141"/>
    <mergeCell ref="C142:H142"/>
    <mergeCell ref="C143:H143"/>
    <mergeCell ref="C144:H144"/>
    <mergeCell ref="C145:H145"/>
    <mergeCell ref="C146:H146"/>
    <mergeCell ref="C147:H147"/>
    <mergeCell ref="C148:H148"/>
    <mergeCell ref="C149:H149"/>
    <mergeCell ref="C150:H150"/>
    <mergeCell ref="C151:H151"/>
    <mergeCell ref="C152:H152"/>
    <mergeCell ref="C153:H153"/>
    <mergeCell ref="C154:H154"/>
    <mergeCell ref="C155:H155"/>
    <mergeCell ref="C156:H156"/>
    <mergeCell ref="C157:H157"/>
    <mergeCell ref="V178:W178"/>
    <mergeCell ref="V179:W179"/>
    <mergeCell ref="V180:W180"/>
    <mergeCell ref="V181:W181"/>
    <mergeCell ref="V182:W182"/>
    <mergeCell ref="V183:W183"/>
    <mergeCell ref="V184:W184"/>
    <mergeCell ref="V185:W185"/>
    <mergeCell ref="C235:H235"/>
    <mergeCell ref="C236:H236"/>
    <mergeCell ref="C237:H237"/>
    <mergeCell ref="AB135:AC136"/>
    <mergeCell ref="AB137:AC137"/>
    <mergeCell ref="AB138:AC138"/>
    <mergeCell ref="AB139:AC139"/>
    <mergeCell ref="AB140:AC140"/>
    <mergeCell ref="AB141:AC141"/>
    <mergeCell ref="AB142:AC142"/>
    <mergeCell ref="AB143:AC143"/>
    <mergeCell ref="AB144:AC144"/>
    <mergeCell ref="AB145:AC145"/>
    <mergeCell ref="AB146:AC146"/>
    <mergeCell ref="AB147:AC147"/>
    <mergeCell ref="AB148:AC148"/>
    <mergeCell ref="AB149:AC149"/>
    <mergeCell ref="AB150:AC150"/>
    <mergeCell ref="AB151:AC151"/>
    <mergeCell ref="AB152:AC152"/>
    <mergeCell ref="AB153:AC153"/>
    <mergeCell ref="AB154:AC154"/>
    <mergeCell ref="AB155:AC155"/>
    <mergeCell ref="C210:H210"/>
    <mergeCell ref="C211:H211"/>
    <mergeCell ref="C212:H212"/>
    <mergeCell ref="C213:H213"/>
    <mergeCell ref="C214:H214"/>
    <mergeCell ref="C215:H215"/>
    <mergeCell ref="C216:H216"/>
    <mergeCell ref="C217:H217"/>
    <mergeCell ref="C218:H218"/>
    <mergeCell ref="AB168:AC168"/>
    <mergeCell ref="AB169:AC169"/>
    <mergeCell ref="AB170:AC170"/>
    <mergeCell ref="AB171:AC171"/>
    <mergeCell ref="AB172:AC172"/>
    <mergeCell ref="AB173:AC173"/>
    <mergeCell ref="AB174:AC174"/>
    <mergeCell ref="AB175:AC175"/>
    <mergeCell ref="AB176:AC176"/>
    <mergeCell ref="AB159:AC159"/>
    <mergeCell ref="AB160:AC160"/>
    <mergeCell ref="AB161:AC161"/>
    <mergeCell ref="AB162:AC162"/>
    <mergeCell ref="AB163:AC163"/>
    <mergeCell ref="AB164:AC164"/>
    <mergeCell ref="AB165:AC165"/>
    <mergeCell ref="AB166:AC166"/>
    <mergeCell ref="AB167:AC167"/>
    <mergeCell ref="AB190:AC190"/>
    <mergeCell ref="AB191:AC191"/>
    <mergeCell ref="AB192:AC192"/>
    <mergeCell ref="AB193:AC193"/>
    <mergeCell ref="AB194:AC194"/>
    <mergeCell ref="AB195:AC195"/>
    <mergeCell ref="AB196:AC196"/>
    <mergeCell ref="AB197:AC197"/>
    <mergeCell ref="AB198:AC198"/>
    <mergeCell ref="AB181:AC181"/>
    <mergeCell ref="AB182:AC182"/>
    <mergeCell ref="AB183:AC183"/>
    <mergeCell ref="AB184:AC184"/>
    <mergeCell ref="AB185:AC185"/>
    <mergeCell ref="AB186:AC186"/>
    <mergeCell ref="AB187:AC187"/>
    <mergeCell ref="AB188:AC188"/>
    <mergeCell ref="AB189:AC189"/>
    <mergeCell ref="AB208:AC208"/>
    <mergeCell ref="AB209:AC209"/>
    <mergeCell ref="AB210:AC210"/>
    <mergeCell ref="AB211:AC211"/>
    <mergeCell ref="AB212:AC212"/>
    <mergeCell ref="AB213:AC213"/>
    <mergeCell ref="AB214:AC214"/>
    <mergeCell ref="AB215:AC215"/>
    <mergeCell ref="AB216:AC216"/>
    <mergeCell ref="AB199:AC199"/>
    <mergeCell ref="AB200:AC200"/>
    <mergeCell ref="AB201:AC201"/>
    <mergeCell ref="AB202:AC202"/>
    <mergeCell ref="AB203:AC203"/>
    <mergeCell ref="AB204:AC204"/>
    <mergeCell ref="AB205:AC205"/>
    <mergeCell ref="AB206:AC206"/>
    <mergeCell ref="AB207:AC207"/>
    <mergeCell ref="AB225:AC225"/>
    <mergeCell ref="X150:Y150"/>
    <mergeCell ref="Z150:AA150"/>
    <mergeCell ref="X151:Y151"/>
    <mergeCell ref="Z151:AA151"/>
    <mergeCell ref="X152:Y152"/>
    <mergeCell ref="Z152:AA152"/>
    <mergeCell ref="X153:Y153"/>
    <mergeCell ref="Z153:AA153"/>
    <mergeCell ref="X154:Y154"/>
    <mergeCell ref="Z154:AA154"/>
    <mergeCell ref="X157:Y157"/>
    <mergeCell ref="Z157:AA157"/>
    <mergeCell ref="X158:Y158"/>
    <mergeCell ref="Z158:AA158"/>
    <mergeCell ref="X159:Y159"/>
    <mergeCell ref="Z159:AA159"/>
    <mergeCell ref="X160:Y160"/>
    <mergeCell ref="Z160:AA160"/>
    <mergeCell ref="X171:Y171"/>
    <mergeCell ref="Z171:AA171"/>
    <mergeCell ref="X172:Y172"/>
    <mergeCell ref="X184:Y184"/>
    <mergeCell ref="Z184:AA184"/>
    <mergeCell ref="X182:Y182"/>
    <mergeCell ref="Z182:AA182"/>
    <mergeCell ref="X183:Y183"/>
    <mergeCell ref="Z183:AA183"/>
    <mergeCell ref="Z173:AA173"/>
    <mergeCell ref="X174:Y174"/>
    <mergeCell ref="Z174:AA174"/>
    <mergeCell ref="X175:Y175"/>
    <mergeCell ref="AB237:AC237"/>
    <mergeCell ref="X135:Y136"/>
    <mergeCell ref="X137:Y137"/>
    <mergeCell ref="X138:Y138"/>
    <mergeCell ref="Z135:AA136"/>
    <mergeCell ref="Z137:AA137"/>
    <mergeCell ref="Z138:AA138"/>
    <mergeCell ref="X139:Y139"/>
    <mergeCell ref="Z139:AA139"/>
    <mergeCell ref="X140:Y140"/>
    <mergeCell ref="Z140:AA140"/>
    <mergeCell ref="X141:Y141"/>
    <mergeCell ref="Z141:AA141"/>
    <mergeCell ref="X142:Y142"/>
    <mergeCell ref="Z142:AA142"/>
    <mergeCell ref="X143:Y143"/>
    <mergeCell ref="Z143:AA143"/>
    <mergeCell ref="X144:Y144"/>
    <mergeCell ref="Z144:AA144"/>
    <mergeCell ref="AB226:AC226"/>
    <mergeCell ref="X161:Y161"/>
    <mergeCell ref="Z161:AA161"/>
    <mergeCell ref="X162:Y162"/>
    <mergeCell ref="Z162:AA162"/>
    <mergeCell ref="X163:Y163"/>
    <mergeCell ref="Z163:AA163"/>
    <mergeCell ref="X164:Y164"/>
    <mergeCell ref="Z164:AA164"/>
    <mergeCell ref="X165:Y165"/>
    <mergeCell ref="Z165:AA165"/>
    <mergeCell ref="X181:Y181"/>
    <mergeCell ref="Z181:AA181"/>
    <mergeCell ref="X168:Y168"/>
    <mergeCell ref="Z168:AA168"/>
    <mergeCell ref="X169:Y169"/>
    <mergeCell ref="Z169:AA169"/>
    <mergeCell ref="X170:Y170"/>
    <mergeCell ref="Z170:AA170"/>
    <mergeCell ref="Z172:AA172"/>
    <mergeCell ref="X173:Y173"/>
    <mergeCell ref="X189:Y189"/>
    <mergeCell ref="Z189:AA189"/>
    <mergeCell ref="X190:Y190"/>
    <mergeCell ref="Z190:AA190"/>
    <mergeCell ref="X191:Y191"/>
    <mergeCell ref="Z191:AA191"/>
    <mergeCell ref="X192:Y192"/>
    <mergeCell ref="Z192:AA192"/>
    <mergeCell ref="X193:Y193"/>
    <mergeCell ref="Z193:AA193"/>
    <mergeCell ref="X185:Y185"/>
    <mergeCell ref="Z185:AA185"/>
    <mergeCell ref="X186:Y186"/>
    <mergeCell ref="Z186:AA186"/>
    <mergeCell ref="X187:Y187"/>
    <mergeCell ref="Z187:AA187"/>
    <mergeCell ref="X188:Y188"/>
    <mergeCell ref="Z188:AA188"/>
    <mergeCell ref="X179:Y179"/>
    <mergeCell ref="Z179:AA179"/>
    <mergeCell ref="X180:Y180"/>
    <mergeCell ref="Z180:AA180"/>
    <mergeCell ref="Z175:AA175"/>
    <mergeCell ref="X199:Y199"/>
    <mergeCell ref="Z199:AA199"/>
    <mergeCell ref="X200:Y200"/>
    <mergeCell ref="Z200:AA200"/>
    <mergeCell ref="X201:Y201"/>
    <mergeCell ref="Z201:AA201"/>
    <mergeCell ref="X202:Y202"/>
    <mergeCell ref="Z202:AA202"/>
    <mergeCell ref="X203:Y203"/>
    <mergeCell ref="Z203:AA203"/>
    <mergeCell ref="X194:Y194"/>
    <mergeCell ref="Z194:AA194"/>
    <mergeCell ref="X195:Y195"/>
    <mergeCell ref="Z195:AA195"/>
    <mergeCell ref="X196:Y196"/>
    <mergeCell ref="Z196:AA196"/>
    <mergeCell ref="X197:Y197"/>
    <mergeCell ref="Z197:AA197"/>
    <mergeCell ref="X198:Y198"/>
    <mergeCell ref="Z198:AA198"/>
    <mergeCell ref="X209:Y209"/>
    <mergeCell ref="Z209:AA209"/>
    <mergeCell ref="X210:Y210"/>
    <mergeCell ref="Z210:AA210"/>
    <mergeCell ref="X211:Y211"/>
    <mergeCell ref="Z211:AA211"/>
    <mergeCell ref="X212:Y212"/>
    <mergeCell ref="Z212:AA212"/>
    <mergeCell ref="X213:Y213"/>
    <mergeCell ref="Z213:AA213"/>
    <mergeCell ref="X204:Y204"/>
    <mergeCell ref="Z204:AA204"/>
    <mergeCell ref="X205:Y205"/>
    <mergeCell ref="Z205:AA205"/>
    <mergeCell ref="X206:Y206"/>
    <mergeCell ref="Z206:AA206"/>
    <mergeCell ref="X207:Y207"/>
    <mergeCell ref="Z207:AA207"/>
    <mergeCell ref="X208:Y208"/>
    <mergeCell ref="Z208:AA208"/>
    <mergeCell ref="Z227:AA227"/>
    <mergeCell ref="X228:Y228"/>
    <mergeCell ref="Z228:AA228"/>
    <mergeCell ref="X219:Y219"/>
    <mergeCell ref="Z219:AA219"/>
    <mergeCell ref="X220:Y220"/>
    <mergeCell ref="Z220:AA220"/>
    <mergeCell ref="X221:Y221"/>
    <mergeCell ref="Z221:AA221"/>
    <mergeCell ref="X222:Y222"/>
    <mergeCell ref="Z222:AA222"/>
    <mergeCell ref="X223:Y223"/>
    <mergeCell ref="Z223:AA223"/>
    <mergeCell ref="X214:Y214"/>
    <mergeCell ref="Z214:AA214"/>
    <mergeCell ref="X215:Y215"/>
    <mergeCell ref="Z215:AA215"/>
    <mergeCell ref="X216:Y216"/>
    <mergeCell ref="Z216:AA216"/>
    <mergeCell ref="X217:Y217"/>
    <mergeCell ref="Z217:AA217"/>
    <mergeCell ref="X218:Y218"/>
    <mergeCell ref="Z218:AA218"/>
    <mergeCell ref="AS135:AU135"/>
    <mergeCell ref="AS132:AW134"/>
    <mergeCell ref="AV136:AV137"/>
    <mergeCell ref="AK135:AK136"/>
    <mergeCell ref="AL135:AL136"/>
    <mergeCell ref="AQ135:AQ136"/>
    <mergeCell ref="AN135:AO136"/>
    <mergeCell ref="X234:Y234"/>
    <mergeCell ref="Z234:AA234"/>
    <mergeCell ref="X235:Y235"/>
    <mergeCell ref="Z235:AA235"/>
    <mergeCell ref="X236:Y236"/>
    <mergeCell ref="Z236:AA236"/>
    <mergeCell ref="X237:Y237"/>
    <mergeCell ref="Z237:AA237"/>
    <mergeCell ref="X229:Y229"/>
    <mergeCell ref="Z229:AA229"/>
    <mergeCell ref="X230:Y230"/>
    <mergeCell ref="Z230:AA230"/>
    <mergeCell ref="X231:Y231"/>
    <mergeCell ref="Z231:AA231"/>
    <mergeCell ref="X232:Y232"/>
    <mergeCell ref="Z232:AA232"/>
    <mergeCell ref="X233:Y233"/>
    <mergeCell ref="Z233:AA233"/>
    <mergeCell ref="X224:Y224"/>
    <mergeCell ref="Z224:AA224"/>
    <mergeCell ref="X225:Y225"/>
    <mergeCell ref="Z225:AA225"/>
    <mergeCell ref="X226:Y226"/>
    <mergeCell ref="Z226:AA226"/>
    <mergeCell ref="X227:Y227"/>
  </mergeCells>
  <phoneticPr fontId="2"/>
  <conditionalFormatting sqref="B138:B237">
    <cfRule type="cellIs" dxfId="67" priority="106" operator="lessThan">
      <formula>1</formula>
    </cfRule>
  </conditionalFormatting>
  <conditionalFormatting sqref="B89:D89 A110">
    <cfRule type="expression" dxfId="66" priority="130">
      <formula>AND(#REF!="JIS A 1481-2",$G$89="特急")</formula>
    </cfRule>
  </conditionalFormatting>
  <conditionalFormatting sqref="C32">
    <cfRule type="expression" dxfId="65" priority="149">
      <formula>$BG$30=FALSE</formula>
    </cfRule>
  </conditionalFormatting>
  <conditionalFormatting sqref="G125">
    <cfRule type="containsBlanks" dxfId="64" priority="41">
      <formula>LEN(TRIM(G125))=0</formula>
    </cfRule>
  </conditionalFormatting>
  <conditionalFormatting sqref="G44:N44">
    <cfRule type="expression" dxfId="63" priority="92">
      <formula>$G$44=""</formula>
    </cfRule>
  </conditionalFormatting>
  <conditionalFormatting sqref="G44:N51">
    <cfRule type="containsBlanks" dxfId="62" priority="90">
      <formula>LEN(TRIM(G44))=0</formula>
    </cfRule>
  </conditionalFormatting>
  <conditionalFormatting sqref="G74:N77">
    <cfRule type="containsBlanks" dxfId="61" priority="14">
      <formula>LEN(TRIM(G74))=0</formula>
    </cfRule>
  </conditionalFormatting>
  <conditionalFormatting sqref="G78:N78">
    <cfRule type="expression" dxfId="60" priority="13">
      <formula>$G$78=""</formula>
    </cfRule>
  </conditionalFormatting>
  <conditionalFormatting sqref="G79:N79">
    <cfRule type="expression" dxfId="59" priority="12">
      <formula>$G$79=""</formula>
    </cfRule>
  </conditionalFormatting>
  <conditionalFormatting sqref="G80:N80">
    <cfRule type="expression" dxfId="58" priority="11">
      <formula>$G$80=""</formula>
    </cfRule>
  </conditionalFormatting>
  <conditionalFormatting sqref="G81:N81">
    <cfRule type="expression" dxfId="57" priority="10">
      <formula>$G$81=""</formula>
    </cfRule>
  </conditionalFormatting>
  <conditionalFormatting sqref="G82:N82">
    <cfRule type="expression" dxfId="56" priority="9">
      <formula>$G$82=""</formula>
    </cfRule>
  </conditionalFormatting>
  <conditionalFormatting sqref="G83:N83">
    <cfRule type="expression" dxfId="55" priority="8">
      <formula>$G$83=""</formula>
    </cfRule>
  </conditionalFormatting>
  <conditionalFormatting sqref="G88:N88">
    <cfRule type="containsBlanks" dxfId="54" priority="7">
      <formula>LEN(TRIM(G88))=0</formula>
    </cfRule>
  </conditionalFormatting>
  <conditionalFormatting sqref="G89:N89">
    <cfRule type="expression" dxfId="53" priority="6">
      <formula>$G$89=""</formula>
    </cfRule>
  </conditionalFormatting>
  <conditionalFormatting sqref="G90:N90">
    <cfRule type="expression" dxfId="52" priority="5">
      <formula>$G$90=""</formula>
    </cfRule>
  </conditionalFormatting>
  <conditionalFormatting sqref="G91:N91">
    <cfRule type="expression" dxfId="51" priority="4">
      <formula>$G$91=""</formula>
    </cfRule>
  </conditionalFormatting>
  <conditionalFormatting sqref="G92:N92">
    <cfRule type="containsBlanks" dxfId="49" priority="100">
      <formula>LEN(TRIM(G92))=0</formula>
    </cfRule>
  </conditionalFormatting>
  <conditionalFormatting sqref="J131:M132">
    <cfRule type="expression" dxfId="48" priority="20">
      <formula>$C$138&lt;&gt;0</formula>
    </cfRule>
  </conditionalFormatting>
  <conditionalFormatting sqref="R137:U137">
    <cfRule type="containsBlanks" dxfId="39" priority="50">
      <formula>LEN(TRIM(R137))=0</formula>
    </cfRule>
  </conditionalFormatting>
  <conditionalFormatting sqref="U120:W120">
    <cfRule type="expression" dxfId="37" priority="3">
      <formula>AND($BN$100=TRUE,$U$120="")</formula>
    </cfRule>
  </conditionalFormatting>
  <conditionalFormatting sqref="V44:V51">
    <cfRule type="containsBlanks" dxfId="36" priority="67">
      <formula>LEN(TRIM(V44))=0</formula>
    </cfRule>
    <cfRule type="expression" dxfId="35" priority="137">
      <formula>$G$44=""</formula>
    </cfRule>
  </conditionalFormatting>
  <conditionalFormatting sqref="V74:V81 G93 C138:C237 I138:U237">
    <cfRule type="containsBlanks" dxfId="34" priority="144">
      <formula>LEN(TRIM(C74))=0</formula>
    </cfRule>
  </conditionalFormatting>
  <conditionalFormatting sqref="V74:V81">
    <cfRule type="expression" dxfId="33" priority="105">
      <formula>$G$44=""</formula>
    </cfRule>
  </conditionalFormatting>
  <conditionalFormatting sqref="V137:W237">
    <cfRule type="containsBlanks" dxfId="32" priority="28">
      <formula>LEN(TRIM(V137))=0</formula>
    </cfRule>
  </conditionalFormatting>
  <conditionalFormatting sqref="X135 Z135 X137 Z137">
    <cfRule type="expression" dxfId="27" priority="21">
      <formula>#REF!=1</formula>
    </cfRule>
  </conditionalFormatting>
  <conditionalFormatting sqref="X138:X237 Z138:Z237">
    <cfRule type="containsBlanks" dxfId="26" priority="22">
      <formula>LEN(TRIM(X138))=0</formula>
    </cfRule>
  </conditionalFormatting>
  <conditionalFormatting sqref="AB138:AB237">
    <cfRule type="containsBlanks" dxfId="23" priority="24">
      <formula>LEN(TRIM(AB138))=0</formula>
    </cfRule>
  </conditionalFormatting>
  <conditionalFormatting sqref="BD238">
    <cfRule type="expression" dxfId="22" priority="136">
      <formula>$G$79="厚生労働省様式"</formula>
    </cfRule>
  </conditionalFormatting>
  <conditionalFormatting sqref="CE46:CI46">
    <cfRule type="expression" dxfId="21" priority="59">
      <formula>$CE$46="確認待ち"</formula>
    </cfRule>
  </conditionalFormatting>
  <conditionalFormatting sqref="CF46">
    <cfRule type="expression" dxfId="20" priority="58">
      <formula>$CF$46&lt;&gt;"OK"</formula>
    </cfRule>
  </conditionalFormatting>
  <conditionalFormatting sqref="CG46">
    <cfRule type="expression" dxfId="19" priority="57">
      <formula>$CG$46&lt;&gt;"OK"</formula>
    </cfRule>
  </conditionalFormatting>
  <conditionalFormatting sqref="CH46:CI46">
    <cfRule type="expression" dxfId="18" priority="56">
      <formula>$CH$46&lt;&gt;"OK"</formula>
    </cfRule>
  </conditionalFormatting>
  <dataValidations xWindow="624" yWindow="361" count="26">
    <dataValidation imeMode="disabled" allowBlank="1" showInputMessage="1" showErrorMessage="1" sqref="G49:N51 AD81 AB138:AB237 V45:AC45 V49:AD51 V75:AC75 V79:AC81" xr:uid="{00000000-0002-0000-0000-000000000000}"/>
    <dataValidation type="whole" imeMode="disabled" allowBlank="1" showInputMessage="1" showErrorMessage="1" promptTitle="[-]　ハイフン入力不要です" prompt=" " sqref="AD45" xr:uid="{00000000-0002-0000-0000-000001000000}">
      <formula1>0</formula1>
      <formula2>9999999</formula2>
    </dataValidation>
    <dataValidation imeMode="on" allowBlank="1" showInputMessage="1" showErrorMessage="1" sqref="T87 G125" xr:uid="{00000000-0002-0000-0000-000002000000}"/>
    <dataValidation type="date" imeMode="disabled" allowBlank="1" showInputMessage="1" showErrorMessage="1" sqref="I138:J157" xr:uid="{00000000-0002-0000-0000-000003000000}">
      <formula1>BN2</formula1>
      <formula2>BM2</formula2>
    </dataValidation>
    <dataValidation allowBlank="1" showInputMessage="1" sqref="K139:Q237 R137:S137 V137:W137" xr:uid="{00000000-0002-0000-0000-000004000000}"/>
    <dataValidation type="date" imeMode="off" allowBlank="1" showInputMessage="1" showErrorMessage="1" sqref="J210:J216 I217:J221 I222:I223 J226 J222:J224 I214:I216 I210:I212 I227:J234" xr:uid="{00000000-0002-0000-0000-000005000000}">
      <formula1>#REF!</formula1>
      <formula2>#REF!</formula2>
    </dataValidation>
    <dataValidation type="date" imeMode="off" allowBlank="1" showInputMessage="1" showErrorMessage="1" sqref="I226 I224" xr:uid="{00000000-0002-0000-0000-000006000000}">
      <formula1>#REF!</formula1>
      <formula2>BM106</formula2>
    </dataValidation>
    <dataValidation type="date" imeMode="off" allowBlank="1" showInputMessage="1" showErrorMessage="1" sqref="I213 J206" xr:uid="{00000000-0002-0000-0000-000007000000}">
      <formula1>#REF!</formula1>
      <formula2>BM79</formula2>
    </dataValidation>
    <dataValidation imeMode="off" allowBlank="1" showInputMessage="1" showErrorMessage="1" sqref="BS24" xr:uid="{00000000-0002-0000-0000-000008000000}"/>
    <dataValidation type="date" imeMode="off" allowBlank="1" showInputMessage="1" showErrorMessage="1" sqref="I158:I204 J158:J177 J179:J193 J195:J203" xr:uid="{00000000-0002-0000-0000-000009000000}">
      <formula1>BN28</formula1>
      <formula2>BM28</formula2>
    </dataValidation>
    <dataValidation type="date" imeMode="off" allowBlank="1" showInputMessage="1" showErrorMessage="1" sqref="J194" xr:uid="{00000000-0002-0000-0000-00000A000000}">
      <formula1>BO48</formula1>
      <formula2>BN64</formula2>
    </dataValidation>
    <dataValidation type="date" imeMode="off" allowBlank="1" showInputMessage="1" showErrorMessage="1" sqref="J178 J204" xr:uid="{00000000-0002-0000-0000-00000B000000}">
      <formula1>#REF!</formula1>
      <formula2>BN48</formula2>
    </dataValidation>
    <dataValidation type="date" imeMode="off" allowBlank="1" showInputMessage="1" showErrorMessage="1" sqref="I205" xr:uid="{00000000-0002-0000-0000-00000C000000}">
      <formula1>BN76</formula1>
      <formula2>BM76</formula2>
    </dataValidation>
    <dataValidation type="date" imeMode="off" allowBlank="1" showInputMessage="1" showErrorMessage="1" sqref="I206" xr:uid="{00000000-0002-0000-0000-00000D000000}">
      <formula1>BN79</formula1>
      <formula2>BM79</formula2>
    </dataValidation>
    <dataValidation type="date" imeMode="off" allowBlank="1" showInputMessage="1" showErrorMessage="1" sqref="I235:I237" xr:uid="{00000000-0002-0000-0000-00000E000000}">
      <formula1>BN87</formula1>
      <formula2>BM87</formula2>
    </dataValidation>
    <dataValidation type="date" imeMode="off" allowBlank="1" showInputMessage="1" showErrorMessage="1" sqref="I209:J209" xr:uid="{00000000-0002-0000-0000-00000F000000}">
      <formula1>BN85</formula1>
      <formula2>BM85</formula2>
    </dataValidation>
    <dataValidation type="date" imeMode="off" allowBlank="1" showInputMessage="1" showErrorMessage="1" sqref="J235:J237" xr:uid="{00000000-0002-0000-0000-000010000000}">
      <formula1>#REF!</formula1>
      <formula2>BN87</formula2>
    </dataValidation>
    <dataValidation type="date" imeMode="off" allowBlank="1" showInputMessage="1" showErrorMessage="1" sqref="J225" xr:uid="{00000000-0002-0000-0000-000011000000}">
      <formula1>#REF!</formula1>
      <formula2>BN86</formula2>
    </dataValidation>
    <dataValidation type="date" imeMode="off" allowBlank="1" showInputMessage="1" showErrorMessage="1" sqref="I225" xr:uid="{00000000-0002-0000-0000-000012000000}">
      <formula1>BN86</formula1>
      <formula2>BM107</formula2>
    </dataValidation>
    <dataValidation type="decimal" imeMode="disabled" allowBlank="1" showInputMessage="1" sqref="T138:U237" xr:uid="{00000000-0002-0000-0000-000013000000}">
      <formula1>0.5</formula1>
      <formula2>50</formula2>
    </dataValidation>
    <dataValidation type="date" imeMode="off" allowBlank="1" showInputMessage="1" showErrorMessage="1" sqref="J207:J208" xr:uid="{00000000-0002-0000-0000-000014000000}">
      <formula1>BO76</formula1>
      <formula2>BN81</formula2>
    </dataValidation>
    <dataValidation type="date" imeMode="off" allowBlank="1" showInputMessage="1" showErrorMessage="1" sqref="J205" xr:uid="{00000000-0002-0000-0000-000015000000}">
      <formula1>#REF!</formula1>
      <formula2>BN76</formula2>
    </dataValidation>
    <dataValidation type="date" imeMode="off" allowBlank="1" showInputMessage="1" showErrorMessage="1" sqref="I207:I208" xr:uid="{00000000-0002-0000-0000-000016000000}">
      <formula1>BN81</formula1>
      <formula2>BM81</formula2>
    </dataValidation>
    <dataValidation type="time" imeMode="disabled" allowBlank="1" showInputMessage="1" sqref="Z138:Z237 X138:X237" xr:uid="{00000000-0002-0000-0000-000017000000}">
      <formula1>0</formula1>
      <formula2>0.999305555555556</formula2>
    </dataValidation>
    <dataValidation allowBlank="1" showErrorMessage="1" promptTitle="成績書宛先 " prompt="_x000a_成績書に記載されます。_x000a__x000a_正式名称をご入力下さい。" sqref="G74:N74" xr:uid="{00000000-0002-0000-0000-000018000000}"/>
    <dataValidation type="whole" imeMode="disabled" allowBlank="1" showErrorMessage="1" promptTitle="[-]　ハイフン入力不要です" prompt=" " sqref="G45:N45" xr:uid="{00000000-0002-0000-0000-000019000000}">
      <formula1>0</formula1>
      <formula2>9999999</formula2>
    </dataValidation>
  </dataValidations>
  <hyperlinks>
    <hyperlink ref="X7" r:id="rId1" display="https://www.eurofins.co.jp/" xr:uid="{00000000-0004-0000-0000-000000000000}"/>
    <hyperlink ref="X7:AB7" r:id="rId2" display="https://www.eurofins.co.jp" xr:uid="{00000000-0004-0000-0000-000001000000}"/>
    <hyperlink ref="X8" r:id="rId3" xr:uid="{00000000-0004-0000-0000-000002000000}"/>
  </hyperlinks>
  <pageMargins left="0.7" right="0.7" top="0.75" bottom="0.75" header="0.3" footer="0.3"/>
  <pageSetup paperSize="9" scale="38" orientation="portrait" r:id="rId4"/>
  <headerFooter>
    <oddHeader>&amp;L&amp;9RB-7101-D1-03&amp;R&amp;9制定日：2020.1.6　改訂日：2021.4.12</oddHeader>
  </headerFooter>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5</xdr:col>
                    <xdr:colOff>76200</xdr:colOff>
                    <xdr:row>28</xdr:row>
                    <xdr:rowOff>0</xdr:rowOff>
                  </from>
                  <to>
                    <xdr:col>5</xdr:col>
                    <xdr:colOff>85725</xdr:colOff>
                    <xdr:row>29</xdr:row>
                    <xdr:rowOff>247650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xdr:col>
                    <xdr:colOff>66675</xdr:colOff>
                    <xdr:row>29</xdr:row>
                    <xdr:rowOff>228600</xdr:rowOff>
                  </from>
                  <to>
                    <xdr:col>2</xdr:col>
                    <xdr:colOff>180975</xdr:colOff>
                    <xdr:row>32</xdr:row>
                    <xdr:rowOff>161925</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from>
                    <xdr:col>9</xdr:col>
                    <xdr:colOff>76200</xdr:colOff>
                    <xdr:row>131</xdr:row>
                    <xdr:rowOff>0</xdr:rowOff>
                  </from>
                  <to>
                    <xdr:col>9</xdr:col>
                    <xdr:colOff>85725</xdr:colOff>
                    <xdr:row>133</xdr:row>
                    <xdr:rowOff>9525</xdr:rowOff>
                  </to>
                </anchor>
              </controlPr>
            </control>
          </mc:Choice>
        </mc:AlternateContent>
        <mc:AlternateContent xmlns:mc="http://schemas.openxmlformats.org/markup-compatibility/2006">
          <mc:Choice Requires="x14">
            <control shapeId="1408" r:id="rId10" name="Check Box 384">
              <controlPr defaultSize="0" autoFill="0" autoLine="0" autoPict="0">
                <anchor>
                  <from>
                    <xdr:col>8</xdr:col>
                    <xdr:colOff>200025</xdr:colOff>
                    <xdr:row>112</xdr:row>
                    <xdr:rowOff>38100</xdr:rowOff>
                  </from>
                  <to>
                    <xdr:col>9</xdr:col>
                    <xdr:colOff>85725</xdr:colOff>
                    <xdr:row>114</xdr:row>
                    <xdr:rowOff>9525</xdr:rowOff>
                  </to>
                </anchor>
              </controlPr>
            </control>
          </mc:Choice>
        </mc:AlternateContent>
        <mc:AlternateContent xmlns:mc="http://schemas.openxmlformats.org/markup-compatibility/2006">
          <mc:Choice Requires="x14">
            <control shapeId="1409" r:id="rId11" name="Check Box 385">
              <controlPr defaultSize="0" autoFill="0" autoLine="0" autoPict="0">
                <anchor moveWithCells="1">
                  <from>
                    <xdr:col>11</xdr:col>
                    <xdr:colOff>200025</xdr:colOff>
                    <xdr:row>112</xdr:row>
                    <xdr:rowOff>38100</xdr:rowOff>
                  </from>
                  <to>
                    <xdr:col>12</xdr:col>
                    <xdr:colOff>85725</xdr:colOff>
                    <xdr:row>114</xdr:row>
                    <xdr:rowOff>9525</xdr:rowOff>
                  </to>
                </anchor>
              </controlPr>
            </control>
          </mc:Choice>
        </mc:AlternateContent>
        <mc:AlternateContent xmlns:mc="http://schemas.openxmlformats.org/markup-compatibility/2006">
          <mc:Choice Requires="x14">
            <control shapeId="1410" r:id="rId12" name="Check Box 386">
              <controlPr defaultSize="0" autoFill="0" autoLine="0" autoPict="0">
                <anchor moveWithCells="1">
                  <from>
                    <xdr:col>14</xdr:col>
                    <xdr:colOff>209550</xdr:colOff>
                    <xdr:row>112</xdr:row>
                    <xdr:rowOff>38100</xdr:rowOff>
                  </from>
                  <to>
                    <xdr:col>15</xdr:col>
                    <xdr:colOff>95250</xdr:colOff>
                    <xdr:row>114</xdr:row>
                    <xdr:rowOff>9525</xdr:rowOff>
                  </to>
                </anchor>
              </controlPr>
            </control>
          </mc:Choice>
        </mc:AlternateContent>
        <mc:AlternateContent xmlns:mc="http://schemas.openxmlformats.org/markup-compatibility/2006">
          <mc:Choice Requires="x14">
            <control shapeId="1411" r:id="rId13" name="Check Box 387">
              <controlPr defaultSize="0" autoFill="0" autoLine="0" autoPict="0">
                <anchor moveWithCells="1">
                  <from>
                    <xdr:col>17</xdr:col>
                    <xdr:colOff>209550</xdr:colOff>
                    <xdr:row>112</xdr:row>
                    <xdr:rowOff>38100</xdr:rowOff>
                  </from>
                  <to>
                    <xdr:col>18</xdr:col>
                    <xdr:colOff>95250</xdr:colOff>
                    <xdr:row>114</xdr:row>
                    <xdr:rowOff>9525</xdr:rowOff>
                  </to>
                </anchor>
              </controlPr>
            </control>
          </mc:Choice>
        </mc:AlternateContent>
        <mc:AlternateContent xmlns:mc="http://schemas.openxmlformats.org/markup-compatibility/2006">
          <mc:Choice Requires="x14">
            <control shapeId="1412" r:id="rId14" name="Check Box 388">
              <controlPr defaultSize="0" autoFill="0" autoLine="0" autoPict="0">
                <anchor moveWithCells="1">
                  <from>
                    <xdr:col>20</xdr:col>
                    <xdr:colOff>209550</xdr:colOff>
                    <xdr:row>112</xdr:row>
                    <xdr:rowOff>38100</xdr:rowOff>
                  </from>
                  <to>
                    <xdr:col>21</xdr:col>
                    <xdr:colOff>95250</xdr:colOff>
                    <xdr:row>114</xdr:row>
                    <xdr:rowOff>9525</xdr:rowOff>
                  </to>
                </anchor>
              </controlPr>
            </control>
          </mc:Choice>
        </mc:AlternateContent>
        <mc:AlternateContent xmlns:mc="http://schemas.openxmlformats.org/markup-compatibility/2006">
          <mc:Choice Requires="x14">
            <control shapeId="1413" r:id="rId15" name="Check Box 389">
              <controlPr defaultSize="0" autoFill="0" autoLine="0" autoPict="0">
                <anchor moveWithCells="1">
                  <from>
                    <xdr:col>8</xdr:col>
                    <xdr:colOff>200025</xdr:colOff>
                    <xdr:row>118</xdr:row>
                    <xdr:rowOff>38100</xdr:rowOff>
                  </from>
                  <to>
                    <xdr:col>9</xdr:col>
                    <xdr:colOff>85725</xdr:colOff>
                    <xdr:row>120</xdr:row>
                    <xdr:rowOff>28575</xdr:rowOff>
                  </to>
                </anchor>
              </controlPr>
            </control>
          </mc:Choice>
        </mc:AlternateContent>
        <mc:AlternateContent xmlns:mc="http://schemas.openxmlformats.org/markup-compatibility/2006">
          <mc:Choice Requires="x14">
            <control shapeId="1414" r:id="rId16" name="Check Box 390">
              <controlPr defaultSize="0" autoFill="0" autoLine="0" autoPict="0">
                <anchor moveWithCells="1">
                  <from>
                    <xdr:col>14</xdr:col>
                    <xdr:colOff>209550</xdr:colOff>
                    <xdr:row>118</xdr:row>
                    <xdr:rowOff>38100</xdr:rowOff>
                  </from>
                  <to>
                    <xdr:col>15</xdr:col>
                    <xdr:colOff>95250</xdr:colOff>
                    <xdr:row>120</xdr:row>
                    <xdr:rowOff>28575</xdr:rowOff>
                  </to>
                </anchor>
              </controlPr>
            </control>
          </mc:Choice>
        </mc:AlternateContent>
        <mc:AlternateContent xmlns:mc="http://schemas.openxmlformats.org/markup-compatibility/2006">
          <mc:Choice Requires="x14">
            <control shapeId="1415" r:id="rId17" name="Check Box 391">
              <controlPr defaultSize="0" autoFill="0" autoLine="0" autoPict="0">
                <anchor moveWithCells="1">
                  <from>
                    <xdr:col>10</xdr:col>
                    <xdr:colOff>190500</xdr:colOff>
                    <xdr:row>118</xdr:row>
                    <xdr:rowOff>38100</xdr:rowOff>
                  </from>
                  <to>
                    <xdr:col>11</xdr:col>
                    <xdr:colOff>76200</xdr:colOff>
                    <xdr:row>120</xdr:row>
                    <xdr:rowOff>28575</xdr:rowOff>
                  </to>
                </anchor>
              </controlPr>
            </control>
          </mc:Choice>
        </mc:AlternateContent>
        <mc:AlternateContent xmlns:mc="http://schemas.openxmlformats.org/markup-compatibility/2006">
          <mc:Choice Requires="x14">
            <control shapeId="1416" r:id="rId18" name="Check Box 392">
              <controlPr defaultSize="0" autoFill="0" autoLine="0" autoPict="0">
                <anchor moveWithCells="1">
                  <from>
                    <xdr:col>12</xdr:col>
                    <xdr:colOff>209550</xdr:colOff>
                    <xdr:row>118</xdr:row>
                    <xdr:rowOff>38100</xdr:rowOff>
                  </from>
                  <to>
                    <xdr:col>13</xdr:col>
                    <xdr:colOff>95250</xdr:colOff>
                    <xdr:row>120</xdr:row>
                    <xdr:rowOff>28575</xdr:rowOff>
                  </to>
                </anchor>
              </controlPr>
            </control>
          </mc:Choice>
        </mc:AlternateContent>
        <mc:AlternateContent xmlns:mc="http://schemas.openxmlformats.org/markup-compatibility/2006">
          <mc:Choice Requires="x14">
            <control shapeId="1423" r:id="rId19" name="Check Box 399">
              <controlPr defaultSize="0" autoFill="0" autoLine="0" autoPict="0">
                <anchor moveWithCells="1">
                  <from>
                    <xdr:col>8</xdr:col>
                    <xdr:colOff>200025</xdr:colOff>
                    <xdr:row>115</xdr:row>
                    <xdr:rowOff>38100</xdr:rowOff>
                  </from>
                  <to>
                    <xdr:col>9</xdr:col>
                    <xdr:colOff>85725</xdr:colOff>
                    <xdr:row>117</xdr:row>
                    <xdr:rowOff>28575</xdr:rowOff>
                  </to>
                </anchor>
              </controlPr>
            </control>
          </mc:Choice>
        </mc:AlternateContent>
        <mc:AlternateContent xmlns:mc="http://schemas.openxmlformats.org/markup-compatibility/2006">
          <mc:Choice Requires="x14">
            <control shapeId="1424" r:id="rId20" name="Check Box 400">
              <controlPr defaultSize="0" autoFill="0" autoLine="0" autoPict="0">
                <anchor moveWithCells="1">
                  <from>
                    <xdr:col>11</xdr:col>
                    <xdr:colOff>200025</xdr:colOff>
                    <xdr:row>115</xdr:row>
                    <xdr:rowOff>38100</xdr:rowOff>
                  </from>
                  <to>
                    <xdr:col>12</xdr:col>
                    <xdr:colOff>85725</xdr:colOff>
                    <xdr:row>117</xdr:row>
                    <xdr:rowOff>28575</xdr:rowOff>
                  </to>
                </anchor>
              </controlPr>
            </control>
          </mc:Choice>
        </mc:AlternateContent>
        <mc:AlternateContent xmlns:mc="http://schemas.openxmlformats.org/markup-compatibility/2006">
          <mc:Choice Requires="x14">
            <control shapeId="1425" r:id="rId21" name="Check Box 401">
              <controlPr defaultSize="0" autoFill="0" autoLine="0" autoPict="0">
                <anchor moveWithCells="1">
                  <from>
                    <xdr:col>14</xdr:col>
                    <xdr:colOff>209550</xdr:colOff>
                    <xdr:row>115</xdr:row>
                    <xdr:rowOff>38100</xdr:rowOff>
                  </from>
                  <to>
                    <xdr:col>15</xdr:col>
                    <xdr:colOff>95250</xdr:colOff>
                    <xdr:row>117</xdr:row>
                    <xdr:rowOff>28575</xdr:rowOff>
                  </to>
                </anchor>
              </controlPr>
            </control>
          </mc:Choice>
        </mc:AlternateContent>
        <mc:AlternateContent xmlns:mc="http://schemas.openxmlformats.org/markup-compatibility/2006">
          <mc:Choice Requires="x14">
            <control shapeId="1448" r:id="rId22" name="Option Button 424">
              <controlPr defaultSize="0" autoFill="0" autoLine="0" autoPict="0" altText="">
                <anchor moveWithCells="1">
                  <from>
                    <xdr:col>8</xdr:col>
                    <xdr:colOff>200025</xdr:colOff>
                    <xdr:row>97</xdr:row>
                    <xdr:rowOff>9525</xdr:rowOff>
                  </from>
                  <to>
                    <xdr:col>9</xdr:col>
                    <xdr:colOff>114300</xdr:colOff>
                    <xdr:row>98</xdr:row>
                    <xdr:rowOff>0</xdr:rowOff>
                  </to>
                </anchor>
              </controlPr>
            </control>
          </mc:Choice>
        </mc:AlternateContent>
        <mc:AlternateContent xmlns:mc="http://schemas.openxmlformats.org/markup-compatibility/2006">
          <mc:Choice Requires="x14">
            <control shapeId="1449" r:id="rId23" name="Option Button 425">
              <controlPr defaultSize="0" autoFill="0" autoLine="0" autoPict="0" altText="">
                <anchor moveWithCells="1">
                  <from>
                    <xdr:col>11</xdr:col>
                    <xdr:colOff>200025</xdr:colOff>
                    <xdr:row>97</xdr:row>
                    <xdr:rowOff>9525</xdr:rowOff>
                  </from>
                  <to>
                    <xdr:col>12</xdr:col>
                    <xdr:colOff>114300</xdr:colOff>
                    <xdr:row>98</xdr:row>
                    <xdr:rowOff>0</xdr:rowOff>
                  </to>
                </anchor>
              </controlPr>
            </control>
          </mc:Choice>
        </mc:AlternateContent>
        <mc:AlternateContent xmlns:mc="http://schemas.openxmlformats.org/markup-compatibility/2006">
          <mc:Choice Requires="x14">
            <control shapeId="1450" r:id="rId24" name="Option Button 426">
              <controlPr defaultSize="0" autoFill="0" autoLine="0" autoPict="0" altText="">
                <anchor moveWithCells="1">
                  <from>
                    <xdr:col>14</xdr:col>
                    <xdr:colOff>200025</xdr:colOff>
                    <xdr:row>97</xdr:row>
                    <xdr:rowOff>9525</xdr:rowOff>
                  </from>
                  <to>
                    <xdr:col>15</xdr:col>
                    <xdr:colOff>114300</xdr:colOff>
                    <xdr:row>97</xdr:row>
                    <xdr:rowOff>247650</xdr:rowOff>
                  </to>
                </anchor>
              </controlPr>
            </control>
          </mc:Choice>
        </mc:AlternateContent>
        <mc:AlternateContent xmlns:mc="http://schemas.openxmlformats.org/markup-compatibility/2006">
          <mc:Choice Requires="x14">
            <control shapeId="1451" r:id="rId25" name="Option Button 427">
              <controlPr defaultSize="0" autoFill="0" autoLine="0" autoPict="0" altText="">
                <anchor moveWithCells="1">
                  <from>
                    <xdr:col>17</xdr:col>
                    <xdr:colOff>200025</xdr:colOff>
                    <xdr:row>97</xdr:row>
                    <xdr:rowOff>9525</xdr:rowOff>
                  </from>
                  <to>
                    <xdr:col>18</xdr:col>
                    <xdr:colOff>114300</xdr:colOff>
                    <xdr:row>98</xdr:row>
                    <xdr:rowOff>0</xdr:rowOff>
                  </to>
                </anchor>
              </controlPr>
            </control>
          </mc:Choice>
        </mc:AlternateContent>
        <mc:AlternateContent xmlns:mc="http://schemas.openxmlformats.org/markup-compatibility/2006">
          <mc:Choice Requires="x14">
            <control shapeId="1452" r:id="rId26" name="Option Button 428">
              <controlPr defaultSize="0" autoFill="0" autoLine="0" autoPict="0" altText="">
                <anchor moveWithCells="1">
                  <from>
                    <xdr:col>20</xdr:col>
                    <xdr:colOff>190500</xdr:colOff>
                    <xdr:row>97</xdr:row>
                    <xdr:rowOff>9525</xdr:rowOff>
                  </from>
                  <to>
                    <xdr:col>21</xdr:col>
                    <xdr:colOff>104775</xdr:colOff>
                    <xdr:row>98</xdr:row>
                    <xdr:rowOff>0</xdr:rowOff>
                  </to>
                </anchor>
              </controlPr>
            </control>
          </mc:Choice>
        </mc:AlternateContent>
        <mc:AlternateContent xmlns:mc="http://schemas.openxmlformats.org/markup-compatibility/2006">
          <mc:Choice Requires="x14">
            <control shapeId="1453" r:id="rId27" name="Option Button 429">
              <controlPr defaultSize="0" autoFill="0" autoLine="0" autoPict="0" altText="">
                <anchor moveWithCells="1">
                  <from>
                    <xdr:col>8</xdr:col>
                    <xdr:colOff>200025</xdr:colOff>
                    <xdr:row>98</xdr:row>
                    <xdr:rowOff>9525</xdr:rowOff>
                  </from>
                  <to>
                    <xdr:col>9</xdr:col>
                    <xdr:colOff>114300</xdr:colOff>
                    <xdr:row>99</xdr:row>
                    <xdr:rowOff>0</xdr:rowOff>
                  </to>
                </anchor>
              </controlPr>
            </control>
          </mc:Choice>
        </mc:AlternateContent>
        <mc:AlternateContent xmlns:mc="http://schemas.openxmlformats.org/markup-compatibility/2006">
          <mc:Choice Requires="x14">
            <control shapeId="1454" r:id="rId28" name="Option Button 430">
              <controlPr defaultSize="0" autoFill="0" autoLine="0" autoPict="0" altText="">
                <anchor moveWithCells="1">
                  <from>
                    <xdr:col>11</xdr:col>
                    <xdr:colOff>200025</xdr:colOff>
                    <xdr:row>98</xdr:row>
                    <xdr:rowOff>9525</xdr:rowOff>
                  </from>
                  <to>
                    <xdr:col>12</xdr:col>
                    <xdr:colOff>114300</xdr:colOff>
                    <xdr:row>99</xdr:row>
                    <xdr:rowOff>0</xdr:rowOff>
                  </to>
                </anchor>
              </controlPr>
            </control>
          </mc:Choice>
        </mc:AlternateContent>
        <mc:AlternateContent xmlns:mc="http://schemas.openxmlformats.org/markup-compatibility/2006">
          <mc:Choice Requires="x14">
            <control shapeId="1455" r:id="rId29" name="Option Button 431">
              <controlPr defaultSize="0" autoFill="0" autoLine="0" autoPict="0" altText="">
                <anchor moveWithCells="1">
                  <from>
                    <xdr:col>14</xdr:col>
                    <xdr:colOff>200025</xdr:colOff>
                    <xdr:row>98</xdr:row>
                    <xdr:rowOff>19050</xdr:rowOff>
                  </from>
                  <to>
                    <xdr:col>15</xdr:col>
                    <xdr:colOff>114300</xdr:colOff>
                    <xdr:row>99</xdr:row>
                    <xdr:rowOff>0</xdr:rowOff>
                  </to>
                </anchor>
              </controlPr>
            </control>
          </mc:Choice>
        </mc:AlternateContent>
        <mc:AlternateContent xmlns:mc="http://schemas.openxmlformats.org/markup-compatibility/2006">
          <mc:Choice Requires="x14">
            <control shapeId="1456" r:id="rId30" name="Option Button 432">
              <controlPr defaultSize="0" autoFill="0" autoLine="0" autoPict="0" altText="">
                <anchor moveWithCells="1">
                  <from>
                    <xdr:col>8</xdr:col>
                    <xdr:colOff>200025</xdr:colOff>
                    <xdr:row>99</xdr:row>
                    <xdr:rowOff>9525</xdr:rowOff>
                  </from>
                  <to>
                    <xdr:col>9</xdr:col>
                    <xdr:colOff>114300</xdr:colOff>
                    <xdr:row>100</xdr:row>
                    <xdr:rowOff>0</xdr:rowOff>
                  </to>
                </anchor>
              </controlPr>
            </control>
          </mc:Choice>
        </mc:AlternateContent>
        <mc:AlternateContent xmlns:mc="http://schemas.openxmlformats.org/markup-compatibility/2006">
          <mc:Choice Requires="x14">
            <control shapeId="1457" r:id="rId31" name="Option Button 433">
              <controlPr defaultSize="0" autoFill="0" autoLine="0" autoPict="0" altText="">
                <anchor moveWithCells="1">
                  <from>
                    <xdr:col>8</xdr:col>
                    <xdr:colOff>200025</xdr:colOff>
                    <xdr:row>102</xdr:row>
                    <xdr:rowOff>9525</xdr:rowOff>
                  </from>
                  <to>
                    <xdr:col>9</xdr:col>
                    <xdr:colOff>114300</xdr:colOff>
                    <xdr:row>103</xdr:row>
                    <xdr:rowOff>0</xdr:rowOff>
                  </to>
                </anchor>
              </controlPr>
            </control>
          </mc:Choice>
        </mc:AlternateContent>
        <mc:AlternateContent xmlns:mc="http://schemas.openxmlformats.org/markup-compatibility/2006">
          <mc:Choice Requires="x14">
            <control shapeId="1458" r:id="rId32" name="Option Button 434">
              <controlPr defaultSize="0" autoFill="0" autoLine="0" autoPict="0" altText="">
                <anchor moveWithCells="1">
                  <from>
                    <xdr:col>11</xdr:col>
                    <xdr:colOff>200025</xdr:colOff>
                    <xdr:row>102</xdr:row>
                    <xdr:rowOff>9525</xdr:rowOff>
                  </from>
                  <to>
                    <xdr:col>12</xdr:col>
                    <xdr:colOff>114300</xdr:colOff>
                    <xdr:row>103</xdr:row>
                    <xdr:rowOff>0</xdr:rowOff>
                  </to>
                </anchor>
              </controlPr>
            </control>
          </mc:Choice>
        </mc:AlternateContent>
        <mc:AlternateContent xmlns:mc="http://schemas.openxmlformats.org/markup-compatibility/2006">
          <mc:Choice Requires="x14">
            <control shapeId="1459" r:id="rId33" name="Option Button 435">
              <controlPr defaultSize="0" autoFill="0" autoLine="0" autoPict="0" altText="">
                <anchor moveWithCells="1">
                  <from>
                    <xdr:col>14</xdr:col>
                    <xdr:colOff>200025</xdr:colOff>
                    <xdr:row>102</xdr:row>
                    <xdr:rowOff>9525</xdr:rowOff>
                  </from>
                  <to>
                    <xdr:col>15</xdr:col>
                    <xdr:colOff>114300</xdr:colOff>
                    <xdr:row>103</xdr:row>
                    <xdr:rowOff>0</xdr:rowOff>
                  </to>
                </anchor>
              </controlPr>
            </control>
          </mc:Choice>
        </mc:AlternateContent>
        <mc:AlternateContent xmlns:mc="http://schemas.openxmlformats.org/markup-compatibility/2006">
          <mc:Choice Requires="x14">
            <control shapeId="1460" r:id="rId34" name="Option Button 436">
              <controlPr defaultSize="0" autoFill="0" autoLine="0" autoPict="0" altText="">
                <anchor moveWithCells="1">
                  <from>
                    <xdr:col>17</xdr:col>
                    <xdr:colOff>200025</xdr:colOff>
                    <xdr:row>102</xdr:row>
                    <xdr:rowOff>9525</xdr:rowOff>
                  </from>
                  <to>
                    <xdr:col>18</xdr:col>
                    <xdr:colOff>114300</xdr:colOff>
                    <xdr:row>103</xdr:row>
                    <xdr:rowOff>0</xdr:rowOff>
                  </to>
                </anchor>
              </controlPr>
            </control>
          </mc:Choice>
        </mc:AlternateContent>
        <mc:AlternateContent xmlns:mc="http://schemas.openxmlformats.org/markup-compatibility/2006">
          <mc:Choice Requires="x14">
            <control shapeId="1461" r:id="rId35" name="Option Button 437">
              <controlPr defaultSize="0" autoFill="0" autoLine="0" autoPict="0" altText="">
                <anchor moveWithCells="1">
                  <from>
                    <xdr:col>20</xdr:col>
                    <xdr:colOff>190500</xdr:colOff>
                    <xdr:row>102</xdr:row>
                    <xdr:rowOff>9525</xdr:rowOff>
                  </from>
                  <to>
                    <xdr:col>21</xdr:col>
                    <xdr:colOff>104775</xdr:colOff>
                    <xdr:row>103</xdr:row>
                    <xdr:rowOff>0</xdr:rowOff>
                  </to>
                </anchor>
              </controlPr>
            </control>
          </mc:Choice>
        </mc:AlternateContent>
        <mc:AlternateContent xmlns:mc="http://schemas.openxmlformats.org/markup-compatibility/2006">
          <mc:Choice Requires="x14">
            <control shapeId="1462" r:id="rId36" name="Option Button 438">
              <controlPr defaultSize="0" autoFill="0" autoLine="0" autoPict="0" altText="">
                <anchor moveWithCells="1">
                  <from>
                    <xdr:col>8</xdr:col>
                    <xdr:colOff>200025</xdr:colOff>
                    <xdr:row>105</xdr:row>
                    <xdr:rowOff>19050</xdr:rowOff>
                  </from>
                  <to>
                    <xdr:col>9</xdr:col>
                    <xdr:colOff>114300</xdr:colOff>
                    <xdr:row>106</xdr:row>
                    <xdr:rowOff>0</xdr:rowOff>
                  </to>
                </anchor>
              </controlPr>
            </control>
          </mc:Choice>
        </mc:AlternateContent>
        <mc:AlternateContent xmlns:mc="http://schemas.openxmlformats.org/markup-compatibility/2006">
          <mc:Choice Requires="x14">
            <control shapeId="1463" r:id="rId37" name="Option Button 439">
              <controlPr defaultSize="0" autoFill="0" autoLine="0" autoPict="0" altText="">
                <anchor moveWithCells="1">
                  <from>
                    <xdr:col>11</xdr:col>
                    <xdr:colOff>200025</xdr:colOff>
                    <xdr:row>105</xdr:row>
                    <xdr:rowOff>19050</xdr:rowOff>
                  </from>
                  <to>
                    <xdr:col>12</xdr:col>
                    <xdr:colOff>114300</xdr:colOff>
                    <xdr:row>106</xdr:row>
                    <xdr:rowOff>0</xdr:rowOff>
                  </to>
                </anchor>
              </controlPr>
            </control>
          </mc:Choice>
        </mc:AlternateContent>
        <mc:AlternateContent xmlns:mc="http://schemas.openxmlformats.org/markup-compatibility/2006">
          <mc:Choice Requires="x14">
            <control shapeId="1464" r:id="rId38" name="Option Button 440">
              <controlPr defaultSize="0" autoFill="0" autoLine="0" autoPict="0" altText="">
                <anchor moveWithCells="1">
                  <from>
                    <xdr:col>14</xdr:col>
                    <xdr:colOff>200025</xdr:colOff>
                    <xdr:row>105</xdr:row>
                    <xdr:rowOff>19050</xdr:rowOff>
                  </from>
                  <to>
                    <xdr:col>15</xdr:col>
                    <xdr:colOff>114300</xdr:colOff>
                    <xdr:row>106</xdr:row>
                    <xdr:rowOff>0</xdr:rowOff>
                  </to>
                </anchor>
              </controlPr>
            </control>
          </mc:Choice>
        </mc:AlternateContent>
        <mc:AlternateContent xmlns:mc="http://schemas.openxmlformats.org/markup-compatibility/2006">
          <mc:Choice Requires="x14">
            <control shapeId="1465" r:id="rId39" name="Option Button 441">
              <controlPr defaultSize="0" autoFill="0" autoLine="0" autoPict="0" altText="">
                <anchor moveWithCells="1">
                  <from>
                    <xdr:col>17</xdr:col>
                    <xdr:colOff>200025</xdr:colOff>
                    <xdr:row>105</xdr:row>
                    <xdr:rowOff>19050</xdr:rowOff>
                  </from>
                  <to>
                    <xdr:col>18</xdr:col>
                    <xdr:colOff>114300</xdr:colOff>
                    <xdr:row>106</xdr:row>
                    <xdr:rowOff>0</xdr:rowOff>
                  </to>
                </anchor>
              </controlPr>
            </control>
          </mc:Choice>
        </mc:AlternateContent>
        <mc:AlternateContent xmlns:mc="http://schemas.openxmlformats.org/markup-compatibility/2006">
          <mc:Choice Requires="x14">
            <control shapeId="1466" r:id="rId40" name="Option Button 442">
              <controlPr defaultSize="0" autoFill="0" autoLine="0" autoPict="0" altText="">
                <anchor moveWithCells="1">
                  <from>
                    <xdr:col>20</xdr:col>
                    <xdr:colOff>190500</xdr:colOff>
                    <xdr:row>98</xdr:row>
                    <xdr:rowOff>9525</xdr:rowOff>
                  </from>
                  <to>
                    <xdr:col>21</xdr:col>
                    <xdr:colOff>104775</xdr:colOff>
                    <xdr:row>99</xdr:row>
                    <xdr:rowOff>0</xdr:rowOff>
                  </to>
                </anchor>
              </controlPr>
            </control>
          </mc:Choice>
        </mc:AlternateContent>
        <mc:AlternateContent xmlns:mc="http://schemas.openxmlformats.org/markup-compatibility/2006">
          <mc:Choice Requires="x14">
            <control shapeId="1467" r:id="rId41" name="Option Button 443">
              <controlPr defaultSize="0" autoFill="0" autoLine="0" autoPict="0" altText="">
                <anchor moveWithCells="1">
                  <from>
                    <xdr:col>8</xdr:col>
                    <xdr:colOff>200025</xdr:colOff>
                    <xdr:row>106</xdr:row>
                    <xdr:rowOff>19050</xdr:rowOff>
                  </from>
                  <to>
                    <xdr:col>9</xdr:col>
                    <xdr:colOff>114300</xdr:colOff>
                    <xdr:row>107</xdr:row>
                    <xdr:rowOff>0</xdr:rowOff>
                  </to>
                </anchor>
              </controlPr>
            </control>
          </mc:Choice>
        </mc:AlternateContent>
        <mc:AlternateContent xmlns:mc="http://schemas.openxmlformats.org/markup-compatibility/2006">
          <mc:Choice Requires="x14">
            <control shapeId="1468" r:id="rId42" name="Option Button 444">
              <controlPr defaultSize="0" autoFill="0" autoLine="0" autoPict="0" altText="">
                <anchor moveWithCells="1">
                  <from>
                    <xdr:col>11</xdr:col>
                    <xdr:colOff>200025</xdr:colOff>
                    <xdr:row>106</xdr:row>
                    <xdr:rowOff>9525</xdr:rowOff>
                  </from>
                  <to>
                    <xdr:col>12</xdr:col>
                    <xdr:colOff>123825</xdr:colOff>
                    <xdr:row>106</xdr:row>
                    <xdr:rowOff>247650</xdr:rowOff>
                  </to>
                </anchor>
              </controlPr>
            </control>
          </mc:Choice>
        </mc:AlternateContent>
        <mc:AlternateContent xmlns:mc="http://schemas.openxmlformats.org/markup-compatibility/2006">
          <mc:Choice Requires="x14">
            <control shapeId="1469" r:id="rId43" name="Option Button 445">
              <controlPr defaultSize="0" autoFill="0" autoLine="0" autoPict="0" altText="">
                <anchor moveWithCells="1">
                  <from>
                    <xdr:col>8</xdr:col>
                    <xdr:colOff>200025</xdr:colOff>
                    <xdr:row>109</xdr:row>
                    <xdr:rowOff>0</xdr:rowOff>
                  </from>
                  <to>
                    <xdr:col>9</xdr:col>
                    <xdr:colOff>114300</xdr:colOff>
                    <xdr:row>109</xdr:row>
                    <xdr:rowOff>247650</xdr:rowOff>
                  </to>
                </anchor>
              </controlPr>
            </control>
          </mc:Choice>
        </mc:AlternateContent>
        <mc:AlternateContent xmlns:mc="http://schemas.openxmlformats.org/markup-compatibility/2006">
          <mc:Choice Requires="x14">
            <control shapeId="1470" r:id="rId44" name="Option Button 446">
              <controlPr defaultSize="0" autoFill="0" autoLine="0" autoPict="0" altText="">
                <anchor moveWithCells="1">
                  <from>
                    <xdr:col>11</xdr:col>
                    <xdr:colOff>200025</xdr:colOff>
                    <xdr:row>108</xdr:row>
                    <xdr:rowOff>47625</xdr:rowOff>
                  </from>
                  <to>
                    <xdr:col>12</xdr:col>
                    <xdr:colOff>114300</xdr:colOff>
                    <xdr:row>109</xdr:row>
                    <xdr:rowOff>238125</xdr:rowOff>
                  </to>
                </anchor>
              </controlPr>
            </control>
          </mc:Choice>
        </mc:AlternateContent>
        <mc:AlternateContent xmlns:mc="http://schemas.openxmlformats.org/markup-compatibility/2006">
          <mc:Choice Requires="x14">
            <control shapeId="1740" r:id="rId45" name="Option Button 716">
              <controlPr defaultSize="0" autoFill="0" autoLine="0" autoPict="0" altText="">
                <anchor moveWithCells="1">
                  <from>
                    <xdr:col>14</xdr:col>
                    <xdr:colOff>200025</xdr:colOff>
                    <xdr:row>109</xdr:row>
                    <xdr:rowOff>9525</xdr:rowOff>
                  </from>
                  <to>
                    <xdr:col>15</xdr:col>
                    <xdr:colOff>114300</xdr:colOff>
                    <xdr:row>110</xdr:row>
                    <xdr:rowOff>0</xdr:rowOff>
                  </to>
                </anchor>
              </controlPr>
            </control>
          </mc:Choice>
        </mc:AlternateContent>
        <mc:AlternateContent xmlns:mc="http://schemas.openxmlformats.org/markup-compatibility/2006">
          <mc:Choice Requires="x14">
            <control shapeId="1808" r:id="rId46" name="Check Box 784">
              <controlPr defaultSize="0" autoFill="0" autoLine="0" autoPict="0">
                <anchor moveWithCells="1">
                  <from>
                    <xdr:col>17</xdr:col>
                    <xdr:colOff>219075</xdr:colOff>
                    <xdr:row>118</xdr:row>
                    <xdr:rowOff>38100</xdr:rowOff>
                  </from>
                  <to>
                    <xdr:col>18</xdr:col>
                    <xdr:colOff>104775</xdr:colOff>
                    <xdr:row>120</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77" operator="notEqual" id="{EAC0126E-0C84-4E46-A2EC-EFEC496F48B6}">
            <xm:f>'C:\Users\BTP8\Desktop\kumamaru\福島用マニュアル\ASM\依頼書\[建材アスベスト分析依頼書.xlsx]リスト'!#REF!</xm:f>
            <x14:dxf>
              <font>
                <color rgb="FFFF0000"/>
              </font>
              <numFmt numFmtId="0" formatCode="General"/>
            </x14:dxf>
          </x14:cfRule>
          <xm:sqref>G92:N92</xm:sqref>
        </x14:conditionalFormatting>
        <x14:conditionalFormatting xmlns:xm="http://schemas.microsoft.com/office/excel/2006/main">
          <x14:cfRule type="expression" priority="47" id="{71AC77C0-278E-4E85-BE1B-EFC7926FD610}">
            <xm:f>AND('プルダウン（非表示予定）'!$A$61=9,$L$100="")</xm:f>
            <x14:dxf>
              <fill>
                <patternFill>
                  <bgColor theme="8" tint="0.79998168889431442"/>
                </patternFill>
              </fill>
            </x14:dxf>
          </x14:cfRule>
          <xm:sqref>L100:Q100</xm:sqref>
        </x14:conditionalFormatting>
        <x14:conditionalFormatting xmlns:xm="http://schemas.microsoft.com/office/excel/2006/main">
          <x14:cfRule type="expression" priority="30" id="{49A028DB-33D6-403C-B288-16164DD87970}">
            <xm:f>AND($O$107="",'プルダウン（非表示予定）'!$A$61=21)</xm:f>
            <x14:dxf>
              <fill>
                <patternFill>
                  <bgColor theme="8" tint="0.79998168889431442"/>
                </patternFill>
              </fill>
            </x14:dxf>
          </x14:cfRule>
          <xm:sqref>O107:T107</xm:sqref>
        </x14:conditionalFormatting>
        <x14:conditionalFormatting xmlns:xm="http://schemas.microsoft.com/office/excel/2006/main">
          <x14:cfRule type="expression" priority="145" id="{545B97DF-CDEF-4FAE-9847-D430E7A47616}">
            <xm:f>OR($G$83='プルダウン（非表示予定）'!$C$25,$G$83='プルダウン（非表示予定）'!$D$25,$G$83="")</xm:f>
            <x14:dxf>
              <font>
                <color theme="0"/>
              </font>
            </x14:dxf>
          </x14:cfRule>
          <xm:sqref>P64:AC81</xm:sqref>
        </x14:conditionalFormatting>
        <x14:conditionalFormatting xmlns:xm="http://schemas.microsoft.com/office/excel/2006/main">
          <x14:cfRule type="expression" priority="140" id="{10F32E02-2B9A-4049-BF77-5515C3168B99}">
            <xm:f>OR($G$82='プルダウン（非表示予定）'!$C$24,$G$82="")</xm:f>
            <x14:dxf>
              <font>
                <color theme="0"/>
              </font>
            </x14:dxf>
          </x14:cfRule>
          <xm:sqref>P34:AD43 P44:Q51 U44:AD51</xm:sqref>
        </x14:conditionalFormatting>
        <x14:conditionalFormatting xmlns:xm="http://schemas.microsoft.com/office/excel/2006/main">
          <x14:cfRule type="expression" priority="148" id="{915FB3EE-BBF7-415C-8D94-0F8A11FFB6A2}">
            <xm:f>$G$83='プルダウン（非表示予定）'!$E$25</xm:f>
            <x14:dxf>
              <border>
                <left style="thin">
                  <color auto="1"/>
                </left>
                <vertical/>
                <horizontal/>
              </border>
            </x14:dxf>
          </x14:cfRule>
          <xm:sqref>Q74:S81</xm:sqref>
        </x14:conditionalFormatting>
        <x14:conditionalFormatting xmlns:xm="http://schemas.microsoft.com/office/excel/2006/main">
          <x14:cfRule type="expression" priority="141" id="{CD032840-9B04-48E1-A624-9E0F52469293}">
            <xm:f>$G$82='プルダウン（非表示予定）'!$D$24</xm:f>
            <x14:dxf>
              <border>
                <left style="thin">
                  <color auto="1"/>
                </left>
                <vertical/>
                <horizontal/>
              </border>
            </x14:dxf>
          </x14:cfRule>
          <xm:sqref>Q44:T51</xm:sqref>
        </x14:conditionalFormatting>
        <x14:conditionalFormatting xmlns:xm="http://schemas.microsoft.com/office/excel/2006/main">
          <x14:cfRule type="expression" priority="147" id="{5183FF6E-8048-44D0-954D-B975EC0542D3}">
            <xm:f>$G$83='プルダウン（非表示予定）'!$E$25</xm:f>
            <x14:dxf>
              <border>
                <top style="thin">
                  <color auto="1"/>
                </top>
                <bottom style="thin">
                  <color auto="1"/>
                </bottom>
                <vertical/>
                <horizontal/>
              </border>
            </x14:dxf>
          </x14:cfRule>
          <xm:sqref>Q74:U81</xm:sqref>
        </x14:conditionalFormatting>
        <x14:conditionalFormatting xmlns:xm="http://schemas.microsoft.com/office/excel/2006/main">
          <x14:cfRule type="expression" priority="142" id="{A1EAC48A-A1C9-4AE0-97AB-385B3AEFECCD}">
            <xm:f>$G$82='プルダウン（非表示予定）'!$D$24</xm:f>
            <x14:dxf>
              <border>
                <top style="thin">
                  <color auto="1"/>
                </top>
                <bottom style="thin">
                  <color auto="1"/>
                </bottom>
                <vertical/>
                <horizontal/>
              </border>
            </x14:dxf>
          </x14:cfRule>
          <xm:sqref>Q44:AC51</xm:sqref>
        </x14:conditionalFormatting>
        <x14:conditionalFormatting xmlns:xm="http://schemas.microsoft.com/office/excel/2006/main">
          <x14:cfRule type="expression" priority="29" id="{89802829-CA6F-4A21-8E8E-9E60437EAFF6}">
            <xm:f>AND($R$110="",'プルダウン（非表示予定）'!$A$61=24)</xm:f>
            <x14:dxf>
              <fill>
                <patternFill>
                  <bgColor theme="8" tint="0.79998168889431442"/>
                </patternFill>
              </fill>
            </x14:dxf>
          </x14:cfRule>
          <xm:sqref>R110:W110</xm:sqref>
        </x14:conditionalFormatting>
        <x14:conditionalFormatting xmlns:xm="http://schemas.microsoft.com/office/excel/2006/main">
          <x14:cfRule type="expression" priority="66" id="{72687F76-8CE0-46AE-B0C1-1BD447C087EF}">
            <xm:f>OR($G$82='プルダウン（非表示予定）'!$C$24,$G$82="")</xm:f>
            <x14:dxf>
              <fill>
                <patternFill>
                  <bgColor theme="0"/>
                </patternFill>
              </fill>
            </x14:dxf>
          </x14:cfRule>
          <x14:cfRule type="expression" priority="143" id="{50F3C8CD-C154-494A-ABAC-68960C53176D}">
            <xm:f>$G$82='プルダウン（非表示予定）'!$D$24</xm:f>
            <x14:dxf>
              <border>
                <left style="thin">
                  <color auto="1"/>
                </left>
                <right style="thin">
                  <color auto="1"/>
                </right>
                <vertical/>
                <horizontal/>
              </border>
            </x14:dxf>
          </x14:cfRule>
          <xm:sqref>V44:AC51</xm:sqref>
        </x14:conditionalFormatting>
        <x14:conditionalFormatting xmlns:xm="http://schemas.microsoft.com/office/excel/2006/main">
          <x14:cfRule type="expression" priority="65" id="{990CD5C8-7545-4B77-A371-C8C877EA16FF}">
            <xm:f>OR($G$83='プルダウン（非表示予定）'!$C$25,$G$83='プルダウン（非表示予定）'!$D$25,$G$83="")</xm:f>
            <x14:dxf>
              <fill>
                <patternFill>
                  <bgColor theme="0"/>
                </patternFill>
              </fill>
            </x14:dxf>
          </x14:cfRule>
          <x14:cfRule type="expression" priority="146" id="{5BB31AEC-C545-4188-A979-0CFBDB02096A}">
            <xm:f>$G$83='プルダウン（非表示予定）'!$E$25</xm:f>
            <x14:dxf>
              <border>
                <left style="thin">
                  <color auto="1"/>
                </left>
                <right style="thin">
                  <color auto="1"/>
                </right>
                <top style="thin">
                  <color auto="1"/>
                </top>
                <bottom style="thin">
                  <color auto="1"/>
                </bottom>
                <vertical/>
                <horizontal/>
              </border>
            </x14:dxf>
          </x14:cfRule>
          <xm:sqref>V74:AC81</xm:sqref>
        </x14:conditionalFormatting>
        <x14:conditionalFormatting xmlns:xm="http://schemas.microsoft.com/office/excel/2006/main">
          <x14:cfRule type="expression" priority="25" id="{EDD5040B-3EBC-4269-B30B-A8DBE897B05F}">
            <xm:f>#REF!='\\10.81.11.170\Personal\Users\BTP8\Desktop\kumamaru\福島用マニュアル\ASM\依頼書\汎用\[【ゲルマ分析依頼用紙】 提案1-17試料情報は別シート.xlsx]プルダウン（非表示予定）'!#REF!</xm:f>
            <x14:dxf>
              <font>
                <b/>
                <i val="0"/>
                <color auto="1"/>
              </font>
              <fill>
                <patternFill>
                  <bgColor theme="0"/>
                </patternFill>
              </fill>
            </x14:dxf>
          </x14:cfRule>
          <xm:sqref>AB135</xm:sqref>
        </x14:conditionalFormatting>
        <x14:conditionalFormatting xmlns:xm="http://schemas.microsoft.com/office/excel/2006/main">
          <x14:cfRule type="expression" priority="26" id="{8EEEE685-AA96-4785-844C-08856155E591}">
            <xm:f>#REF!='\\10.81.11.170\Personal\Users\BTP8\Desktop\kumamaru\福島用マニュアル\ASM\依頼書\汎用\[【ゲルマ分析依頼用紙】 提案1-12.xlsx]プルダウン（非表示予定）'!#REF!</xm:f>
            <x14:dxf>
              <font>
                <b/>
                <i val="0"/>
                <color auto="1"/>
              </font>
              <fill>
                <patternFill>
                  <bgColor theme="0"/>
                </patternFill>
              </fill>
            </x14:dxf>
          </x14:cfRule>
          <xm:sqref>AB137</xm:sqref>
        </x14:conditionalFormatting>
      </x14:conditionalFormattings>
    </ext>
    <ext xmlns:x14="http://schemas.microsoft.com/office/spreadsheetml/2009/9/main" uri="{CCE6A557-97BC-4b89-ADB6-D9C93CAAB3DF}">
      <x14:dataValidations xmlns:xm="http://schemas.microsoft.com/office/excel/2006/main" xWindow="624" yWindow="361" count="13">
        <x14:dataValidation type="list" allowBlank="1" showErrorMessage="1" errorTitle="選択してください" error="FAX_x000a_メール(PDF)_x000a_メール(データ)_x000a__x000a_選択してください" promptTitle="速報方法" prompt="・FAX_x000a_・メール" xr:uid="{00000000-0002-0000-0000-00001A000000}">
          <x14:formula1>
            <xm:f>'プルダウン（非表示予定）'!$C$17:$D$17</xm:f>
          </x14:formula1>
          <xm:sqref>G90:N90</xm:sqref>
        </x14:dataValidation>
        <x14:dataValidation type="list" errorStyle="information" imeMode="off" allowBlank="1" promptTitle="【成績書部数】" prompt="_x000a_1～3部　選択式_x000a_4部以上は応相談" xr:uid="{00000000-0002-0000-0000-00001B000000}">
          <x14:formula1>
            <xm:f>'プルダウン（非表示予定）'!$C$20:$F$20</xm:f>
          </x14:formula1>
          <xm:sqref>G78:N78</xm:sqref>
        </x14:dataValidation>
        <x14:dataValidation type="list" imeMode="off" allowBlank="1" showInputMessage="1" xr:uid="{00000000-0002-0000-0000-00001C000000}">
          <x14:formula1>
            <xm:f>'プルダウン（非表示予定）'!$C$23:$D$23</xm:f>
          </x14:formula1>
          <xm:sqref>G80</xm:sqref>
        </x14:dataValidation>
        <x14:dataValidation type="list" imeMode="disabled" allowBlank="1" errorTitle="選択してください" error="FAX_x000a_メール(PDF)_x000a_メール(データ)_x000a__x000a_選択してください" promptTitle="　[長期保管希望時]　希望保管日数をご入力ください。" prompt="_x000a_　試料数が大量な場合、又は半年を超える保管を_x000a__x000a_　ご希望される場合は、事前に調整させて頂く場合ございます。" xr:uid="{00000000-0002-0000-0000-00001D000000}">
          <x14:formula1>
            <xm:f>'プルダウン（非表示予定）'!$C$19:$E$19</xm:f>
          </x14:formula1>
          <xm:sqref>G91:N91</xm:sqref>
        </x14:dataValidation>
        <x14:dataValidation type="list" allowBlank="1" prompt="【通常】2営業日_x000a_【特急】受注確定AM　当日報告_x000a_　　　　受注確定PM　翌営業日_x000a__x000a_【速報日指定希望時】希望日をご入力ください。_x000a__x000a_※ご依頼試料数及び弊社受入業務量により、_x000a_　調整させて頂く場合がございます 。_x000a_" xr:uid="{00000000-0002-0000-0000-00001E000000}">
          <x14:formula1>
            <xm:f>'プルダウン（非表示予定）'!$C$16:$D$16</xm:f>
          </x14:formula1>
          <xm:sqref>G89:N89</xm:sqref>
        </x14:dataValidation>
        <x14:dataValidation type="list" allowBlank="1" showInputMessage="1" xr:uid="{00000000-0002-0000-0000-00001F000000}">
          <x14:formula1>
            <xm:f>'プルダウン（非表示予定）'!$C$29:$E$29</xm:f>
          </x14:formula1>
          <xm:sqref>AR85:AY85 AR123:AY123</xm:sqref>
        </x14:dataValidation>
        <x14:dataValidation type="list" imeMode="off" allowBlank="1" showInputMessage="1" showErrorMessage="1" xr:uid="{00000000-0002-0000-0000-000020000000}">
          <x14:formula1>
            <xm:f>'プルダウン（非表示予定）'!$C$21:$D$21</xm:f>
          </x14:formula1>
          <xm:sqref>G79:N79</xm:sqref>
        </x14:dataValidation>
        <x14:dataValidation type="list" allowBlank="1" showInputMessage="1" showErrorMessage="1" xr:uid="{00000000-0002-0000-0000-000021000000}">
          <x14:formula1>
            <xm:f>'プルダウン（非表示予定）'!$C$33:$K$33</xm:f>
          </x14:formula1>
          <xm:sqref>T238:U238</xm:sqref>
        </x14:dataValidation>
        <x14:dataValidation type="list" allowBlank="1" showInputMessage="1" xr:uid="{00000000-0002-0000-0000-000022000000}">
          <x14:formula1>
            <xm:f>'プルダウン（非表示予定）'!$B$62:$B$85</xm:f>
          </x14:formula1>
          <xm:sqref>R138:S237</xm:sqref>
        </x14:dataValidation>
        <x14:dataValidation type="list" allowBlank="1" showInputMessage="1" showErrorMessage="1" errorTitle="選択してください" xr:uid="{00000000-0002-0000-0000-000023000000}">
          <x14:formula1>
            <xm:f>'プルダウン（非表示予定）'!$C$44:$F$44</xm:f>
          </x14:formula1>
          <xm:sqref>G81:N81</xm:sqref>
        </x14:dataValidation>
        <x14:dataValidation type="list" allowBlank="1" showErrorMessage="1" errorTitle="選択してください" promptTitle="　" prompt="　お客様情報と異なる場合は　　　　　_x000a_　その他送付先宛”をご選択いただき　　　　　　　　　_x000a_　　　右側に表示される【成績書送付先情報】　　　　　　　　　　　　　　　　　　　　　　　　　　　_x000a_　をご入力ください。　　　　　　　　　　　　　　　　　　　　　　　　　　　　　　　　　　　　　　　　　　" xr:uid="{00000000-0002-0000-0000-000024000000}">
          <x14:formula1>
            <xm:f>'プルダウン（非表示予定）'!$C$24:$D$24</xm:f>
          </x14:formula1>
          <xm:sqref>G82:N82</xm:sqref>
        </x14:dataValidation>
        <x14:dataValidation type="list" allowBlank="1" showInputMessage="1" showErrorMessage="1" errorTitle="選択してください" xr:uid="{00000000-0002-0000-0000-000025000000}">
          <x14:formula1>
            <xm:f>'プルダウン（非表示予定）'!$C$25:$E$25</xm:f>
          </x14:formula1>
          <xm:sqref>G83:N83</xm:sqref>
        </x14:dataValidation>
        <x14:dataValidation type="list" allowBlank="1" showInputMessage="1" xr:uid="{00000000-0002-0000-0000-000026000000}">
          <x14:formula1>
            <xm:f>'プルダウン（非表示予定）'!$J$50:$J$58</xm:f>
          </x14:formula1>
          <xm:sqref>V138:W237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13"/>
  <sheetViews>
    <sheetView showGridLines="0" zoomScaleNormal="100" zoomScaleSheetLayoutView="100" workbookViewId="0">
      <pane ySplit="12" topLeftCell="A13" activePane="bottomLeft" state="frozen"/>
      <selection pane="bottomLeft" sqref="A1:I1"/>
    </sheetView>
  </sheetViews>
  <sheetFormatPr defaultColWidth="0" defaultRowHeight="0" customHeight="1" zeroHeight="1"/>
  <cols>
    <col min="1" max="1" width="5.75" style="156" customWidth="1"/>
    <col min="2" max="8" width="5.125" style="75" customWidth="1"/>
    <col min="9" max="9" width="13" style="75" customWidth="1"/>
    <col min="10" max="10" width="10.625" style="75" customWidth="1"/>
    <col min="11" max="11" width="11.75" style="75" customWidth="1"/>
    <col min="12" max="12" width="13.875" style="75" customWidth="1"/>
    <col min="13" max="13" width="10.125" style="75" customWidth="1"/>
    <col min="14" max="14" width="12.5" style="250" customWidth="1"/>
    <col min="15" max="16" width="10.125" style="75" customWidth="1"/>
    <col min="17" max="18" width="10.125" style="75" hidden="1" customWidth="1"/>
    <col min="19" max="19" width="3.875" style="75" hidden="1" customWidth="1"/>
    <col min="20" max="20" width="11.625" style="75" hidden="1" customWidth="1"/>
    <col min="21" max="16384" width="9" style="75" hidden="1"/>
  </cols>
  <sheetData>
    <row r="1" spans="1:21" ht="30">
      <c r="A1" s="595" t="s">
        <v>456</v>
      </c>
      <c r="B1" s="595"/>
      <c r="C1" s="595"/>
      <c r="D1" s="595"/>
      <c r="E1" s="595"/>
      <c r="F1" s="595"/>
      <c r="G1" s="595"/>
      <c r="H1" s="595"/>
      <c r="I1" s="595"/>
      <c r="J1" s="583" t="str">
        <f>IF($C$13="","",HYPERLINK("#印刷画面!A1","　　印刷画面へ　　"))</f>
        <v/>
      </c>
      <c r="K1" s="583"/>
      <c r="L1" s="583"/>
      <c r="M1" s="583"/>
      <c r="N1" s="583"/>
    </row>
    <row r="2" spans="1:21" ht="22.5" customHeight="1">
      <c r="A2" s="87" t="s">
        <v>469</v>
      </c>
      <c r="J2" s="583"/>
      <c r="K2" s="583"/>
      <c r="L2" s="583"/>
      <c r="M2" s="583"/>
      <c r="N2" s="583"/>
      <c r="P2" s="88"/>
    </row>
    <row r="3" spans="1:21" s="47" customFormat="1" ht="20.100000000000001" hidden="1" customHeight="1">
      <c r="A3" s="46"/>
      <c r="B3" s="75"/>
      <c r="C3" s="75"/>
      <c r="D3" s="75"/>
      <c r="E3" s="75"/>
      <c r="F3" s="75"/>
      <c r="G3" s="75"/>
      <c r="H3" s="75"/>
      <c r="I3" s="75"/>
      <c r="J3" s="583"/>
      <c r="K3" s="583"/>
      <c r="L3" s="583"/>
      <c r="M3" s="583"/>
      <c r="N3" s="583"/>
      <c r="O3" s="75"/>
      <c r="P3" s="75"/>
      <c r="Q3" s="75"/>
    </row>
    <row r="4" spans="1:21" s="47" customFormat="1" ht="19.5" hidden="1" customHeight="1">
      <c r="A4" s="57"/>
      <c r="C4" s="75"/>
      <c r="D4" s="75"/>
      <c r="E4" s="75"/>
      <c r="F4" s="75"/>
      <c r="G4" s="75"/>
      <c r="H4" s="75"/>
      <c r="I4" s="75"/>
      <c r="J4" s="75"/>
      <c r="K4" s="75"/>
      <c r="L4" s="75"/>
      <c r="M4" s="75"/>
      <c r="N4" s="250"/>
      <c r="O4" s="75"/>
      <c r="P4" s="75"/>
      <c r="Q4" s="75"/>
    </row>
    <row r="5" spans="1:21" s="47" customFormat="1" ht="10.5" customHeight="1">
      <c r="A5" s="46"/>
      <c r="B5" s="75"/>
      <c r="C5" s="75"/>
      <c r="D5" s="75"/>
      <c r="E5" s="75"/>
      <c r="F5" s="75"/>
      <c r="G5" s="75"/>
      <c r="H5" s="75"/>
      <c r="I5" s="75"/>
    </row>
    <row r="6" spans="1:21" s="47" customFormat="1" ht="20.25" customHeight="1">
      <c r="A6" s="46" t="s">
        <v>482</v>
      </c>
      <c r="C6" s="119"/>
      <c r="D6" s="119"/>
      <c r="E6" s="190"/>
      <c r="F6" s="162"/>
      <c r="G6" s="74"/>
      <c r="H6" s="74"/>
      <c r="I6" s="74"/>
      <c r="J6" s="590" t="str">
        <f>IF($C$13="","",HYPERLINK("#依頼入力フォーム!A128","　　前へ戻る　　"))</f>
        <v/>
      </c>
      <c r="K6" s="590"/>
      <c r="M6" s="590" t="str">
        <f>IF($C$13="","",HYPERLINK("#印刷画面!A1","　　次の画面へ　　"))</f>
        <v/>
      </c>
      <c r="N6" s="590"/>
    </row>
    <row r="7" spans="1:21" s="47" customFormat="1" ht="14.25" customHeight="1">
      <c r="A7" s="57"/>
      <c r="C7" s="119"/>
      <c r="D7" s="119"/>
      <c r="E7" s="190"/>
      <c r="F7" s="162"/>
      <c r="G7" s="74"/>
      <c r="H7" s="74"/>
      <c r="I7" s="74"/>
      <c r="J7" s="590"/>
      <c r="K7" s="590"/>
      <c r="M7" s="590"/>
      <c r="N7" s="590"/>
    </row>
    <row r="8" spans="1:21" s="47" customFormat="1" ht="14.25" customHeight="1">
      <c r="A8" s="57"/>
      <c r="B8" s="76" t="s">
        <v>483</v>
      </c>
      <c r="C8" s="119"/>
      <c r="D8" s="119"/>
      <c r="E8" s="190"/>
      <c r="F8" s="162"/>
      <c r="G8" s="74"/>
      <c r="H8" s="74"/>
      <c r="I8" s="74"/>
      <c r="J8" s="237"/>
      <c r="K8" s="237"/>
      <c r="L8" s="237"/>
      <c r="M8" s="237"/>
      <c r="N8" s="237"/>
      <c r="O8" s="237"/>
      <c r="P8" s="237"/>
      <c r="Q8" s="237"/>
      <c r="T8" s="47" t="s">
        <v>419</v>
      </c>
      <c r="U8" s="47" t="s">
        <v>418</v>
      </c>
    </row>
    <row r="9" spans="1:21" s="47" customFormat="1" ht="14.25" customHeight="1">
      <c r="A9" s="57"/>
      <c r="B9" s="241" t="s">
        <v>557</v>
      </c>
      <c r="N9" s="251"/>
      <c r="T9" s="47">
        <f>COUNTIF(依頼入力フォーム!G125,"*秒*")</f>
        <v>0</v>
      </c>
      <c r="U9" s="47">
        <f>COUNTIF(依頼入力フォーム!G125,"*減衰*")</f>
        <v>0</v>
      </c>
    </row>
    <row r="10" spans="1:21" s="47" customFormat="1" ht="17.25" customHeight="1">
      <c r="A10" s="57"/>
      <c r="B10" s="584" t="s">
        <v>51</v>
      </c>
      <c r="C10" s="479" t="s">
        <v>52</v>
      </c>
      <c r="D10" s="480"/>
      <c r="E10" s="480"/>
      <c r="F10" s="480"/>
      <c r="G10" s="480"/>
      <c r="H10" s="527"/>
      <c r="I10" s="593" t="s">
        <v>92</v>
      </c>
      <c r="J10" s="584" t="s">
        <v>172</v>
      </c>
      <c r="K10" s="584" t="s">
        <v>173</v>
      </c>
      <c r="L10" s="584" t="s">
        <v>448</v>
      </c>
      <c r="M10" s="584" t="s">
        <v>289</v>
      </c>
      <c r="N10" s="591" t="s">
        <v>290</v>
      </c>
      <c r="O10" s="584" t="s">
        <v>291</v>
      </c>
    </row>
    <row r="11" spans="1:21" s="47" customFormat="1" ht="17.25" customHeight="1">
      <c r="A11" s="57"/>
      <c r="B11" s="585"/>
      <c r="C11" s="481"/>
      <c r="D11" s="482"/>
      <c r="E11" s="482"/>
      <c r="F11" s="482"/>
      <c r="G11" s="482"/>
      <c r="H11" s="528"/>
      <c r="I11" s="594"/>
      <c r="J11" s="585"/>
      <c r="K11" s="585"/>
      <c r="L11" s="585"/>
      <c r="M11" s="585"/>
      <c r="N11" s="592"/>
      <c r="O11" s="585"/>
      <c r="R11" s="392" t="s">
        <v>416</v>
      </c>
    </row>
    <row r="12" spans="1:21" s="47" customFormat="1" ht="24.75" customHeight="1">
      <c r="A12" s="57"/>
      <c r="B12" s="242" t="s">
        <v>302</v>
      </c>
      <c r="C12" s="414" t="s">
        <v>303</v>
      </c>
      <c r="D12" s="415"/>
      <c r="E12" s="415"/>
      <c r="F12" s="415"/>
      <c r="G12" s="415"/>
      <c r="H12" s="589"/>
      <c r="I12" s="284" t="s">
        <v>102</v>
      </c>
      <c r="J12" s="252" t="s">
        <v>175</v>
      </c>
      <c r="K12" s="252" t="s">
        <v>176</v>
      </c>
      <c r="L12" s="339">
        <v>30000</v>
      </c>
      <c r="M12" s="339">
        <v>20</v>
      </c>
      <c r="N12" s="339">
        <v>50</v>
      </c>
      <c r="O12" s="340">
        <v>4.5</v>
      </c>
      <c r="R12" s="392"/>
      <c r="T12" s="47" t="s">
        <v>417</v>
      </c>
    </row>
    <row r="13" spans="1:21" s="47" customFormat="1" ht="35.25" customHeight="1">
      <c r="A13" s="57"/>
      <c r="B13" s="246">
        <v>1</v>
      </c>
      <c r="C13" s="586" t="str">
        <f>IF(依頼入力フォーム!C138="","",依頼入力フォーム!C138)</f>
        <v/>
      </c>
      <c r="D13" s="587"/>
      <c r="E13" s="587"/>
      <c r="F13" s="587"/>
      <c r="G13" s="587"/>
      <c r="H13" s="588"/>
      <c r="I13" s="334"/>
      <c r="J13" s="332"/>
      <c r="K13" s="332"/>
      <c r="L13" s="332"/>
      <c r="M13" s="332"/>
      <c r="N13" s="332"/>
      <c r="O13" s="333"/>
      <c r="R13" s="47" t="str">
        <f>IF(C13="","",IF(OR(T13&gt;0,$T$9&gt;0),$T$12,IF($U$9&gt;0,$U$8,"無")))</f>
        <v/>
      </c>
      <c r="T13" s="47">
        <f t="shared" ref="T13:T44" si="0">COUNT(L13)</f>
        <v>0</v>
      </c>
    </row>
    <row r="14" spans="1:21" s="47" customFormat="1" ht="35.25" customHeight="1">
      <c r="A14" s="57"/>
      <c r="B14" s="246">
        <v>2</v>
      </c>
      <c r="C14" s="586" t="str">
        <f>IF(依頼入力フォーム!C139="","",依頼入力フォーム!C139)</f>
        <v/>
      </c>
      <c r="D14" s="587"/>
      <c r="E14" s="587"/>
      <c r="F14" s="587"/>
      <c r="G14" s="587"/>
      <c r="H14" s="588"/>
      <c r="I14" s="334"/>
      <c r="J14" s="332"/>
      <c r="K14" s="332"/>
      <c r="L14" s="332"/>
      <c r="M14" s="332"/>
      <c r="N14" s="332"/>
      <c r="O14" s="333"/>
      <c r="R14" s="47" t="str">
        <f t="shared" ref="R14:R77" si="1">IF(C14="","",IF(OR(T14&gt;0,$T$9&gt;0),$T$12,IF($U$9&gt;0,$U$8,"無")))</f>
        <v/>
      </c>
      <c r="T14" s="47">
        <f t="shared" si="0"/>
        <v>0</v>
      </c>
    </row>
    <row r="15" spans="1:21" s="47" customFormat="1" ht="35.25" customHeight="1">
      <c r="A15" s="57"/>
      <c r="B15" s="246">
        <v>3</v>
      </c>
      <c r="C15" s="586" t="str">
        <f>IF(依頼入力フォーム!C140="","",依頼入力フォーム!C140)</f>
        <v/>
      </c>
      <c r="D15" s="587"/>
      <c r="E15" s="587"/>
      <c r="F15" s="587"/>
      <c r="G15" s="587"/>
      <c r="H15" s="588"/>
      <c r="I15" s="334"/>
      <c r="J15" s="332"/>
      <c r="K15" s="332"/>
      <c r="L15" s="332"/>
      <c r="M15" s="332"/>
      <c r="N15" s="332"/>
      <c r="O15" s="333"/>
      <c r="R15" s="47" t="str">
        <f t="shared" si="1"/>
        <v/>
      </c>
      <c r="T15" s="47">
        <f t="shared" si="0"/>
        <v>0</v>
      </c>
    </row>
    <row r="16" spans="1:21" s="47" customFormat="1" ht="35.25" customHeight="1">
      <c r="A16" s="57"/>
      <c r="B16" s="246">
        <v>4</v>
      </c>
      <c r="C16" s="586" t="str">
        <f>IF(依頼入力フォーム!C141="","",依頼入力フォーム!C141)</f>
        <v/>
      </c>
      <c r="D16" s="587"/>
      <c r="E16" s="587"/>
      <c r="F16" s="587"/>
      <c r="G16" s="587"/>
      <c r="H16" s="588"/>
      <c r="I16" s="334"/>
      <c r="J16" s="332"/>
      <c r="K16" s="332"/>
      <c r="L16" s="332"/>
      <c r="M16" s="332"/>
      <c r="N16" s="332"/>
      <c r="O16" s="333"/>
      <c r="R16" s="47" t="str">
        <f t="shared" si="1"/>
        <v/>
      </c>
      <c r="T16" s="47">
        <f t="shared" si="0"/>
        <v>0</v>
      </c>
    </row>
    <row r="17" spans="1:20" s="47" customFormat="1" ht="35.25" customHeight="1">
      <c r="A17" s="57"/>
      <c r="B17" s="246">
        <v>5</v>
      </c>
      <c r="C17" s="586" t="str">
        <f>IF(依頼入力フォーム!C142="","",依頼入力フォーム!C142)</f>
        <v/>
      </c>
      <c r="D17" s="587"/>
      <c r="E17" s="587"/>
      <c r="F17" s="587"/>
      <c r="G17" s="587"/>
      <c r="H17" s="588"/>
      <c r="I17" s="334"/>
      <c r="J17" s="332"/>
      <c r="K17" s="332"/>
      <c r="L17" s="332"/>
      <c r="M17" s="332"/>
      <c r="N17" s="332"/>
      <c r="O17" s="333"/>
      <c r="R17" s="47" t="str">
        <f t="shared" si="1"/>
        <v/>
      </c>
      <c r="T17" s="47">
        <f t="shared" si="0"/>
        <v>0</v>
      </c>
    </row>
    <row r="18" spans="1:20" s="47" customFormat="1" ht="35.25" customHeight="1">
      <c r="A18" s="57"/>
      <c r="B18" s="246">
        <v>6</v>
      </c>
      <c r="C18" s="586" t="str">
        <f>IF(依頼入力フォーム!C143="","",依頼入力フォーム!C143)</f>
        <v/>
      </c>
      <c r="D18" s="587"/>
      <c r="E18" s="587"/>
      <c r="F18" s="587"/>
      <c r="G18" s="587"/>
      <c r="H18" s="588"/>
      <c r="I18" s="334"/>
      <c r="J18" s="332"/>
      <c r="K18" s="332"/>
      <c r="L18" s="332"/>
      <c r="M18" s="332"/>
      <c r="N18" s="332"/>
      <c r="O18" s="333"/>
      <c r="R18" s="47" t="str">
        <f t="shared" si="1"/>
        <v/>
      </c>
      <c r="T18" s="47">
        <f t="shared" si="0"/>
        <v>0</v>
      </c>
    </row>
    <row r="19" spans="1:20" s="47" customFormat="1" ht="35.25" customHeight="1">
      <c r="A19" s="57"/>
      <c r="B19" s="246">
        <v>7</v>
      </c>
      <c r="C19" s="586" t="str">
        <f>IF(依頼入力フォーム!C144="","",依頼入力フォーム!C144)</f>
        <v/>
      </c>
      <c r="D19" s="587"/>
      <c r="E19" s="587"/>
      <c r="F19" s="587"/>
      <c r="G19" s="587"/>
      <c r="H19" s="588"/>
      <c r="I19" s="334"/>
      <c r="J19" s="332"/>
      <c r="K19" s="332"/>
      <c r="L19" s="332"/>
      <c r="M19" s="332"/>
      <c r="N19" s="332"/>
      <c r="O19" s="333"/>
      <c r="R19" s="47" t="str">
        <f t="shared" si="1"/>
        <v/>
      </c>
      <c r="T19" s="47">
        <f t="shared" si="0"/>
        <v>0</v>
      </c>
    </row>
    <row r="20" spans="1:20" s="47" customFormat="1" ht="35.25" customHeight="1">
      <c r="A20" s="57"/>
      <c r="B20" s="246">
        <v>8</v>
      </c>
      <c r="C20" s="586" t="str">
        <f>IF(依頼入力フォーム!C145="","",依頼入力フォーム!C145)</f>
        <v/>
      </c>
      <c r="D20" s="587"/>
      <c r="E20" s="587"/>
      <c r="F20" s="587"/>
      <c r="G20" s="587"/>
      <c r="H20" s="588"/>
      <c r="I20" s="334"/>
      <c r="J20" s="332"/>
      <c r="K20" s="332"/>
      <c r="L20" s="332"/>
      <c r="M20" s="332"/>
      <c r="N20" s="332"/>
      <c r="O20" s="333"/>
      <c r="R20" s="47" t="str">
        <f t="shared" si="1"/>
        <v/>
      </c>
      <c r="T20" s="47">
        <f t="shared" si="0"/>
        <v>0</v>
      </c>
    </row>
    <row r="21" spans="1:20" s="47" customFormat="1" ht="35.25" customHeight="1">
      <c r="A21" s="57"/>
      <c r="B21" s="246">
        <v>9</v>
      </c>
      <c r="C21" s="586" t="str">
        <f>IF(依頼入力フォーム!C146="","",依頼入力フォーム!C146)</f>
        <v/>
      </c>
      <c r="D21" s="587"/>
      <c r="E21" s="587"/>
      <c r="F21" s="587"/>
      <c r="G21" s="587"/>
      <c r="H21" s="588"/>
      <c r="I21" s="334"/>
      <c r="J21" s="332"/>
      <c r="K21" s="332"/>
      <c r="L21" s="332"/>
      <c r="M21" s="332"/>
      <c r="N21" s="332"/>
      <c r="O21" s="333"/>
      <c r="R21" s="47" t="str">
        <f t="shared" si="1"/>
        <v/>
      </c>
      <c r="T21" s="47">
        <f t="shared" si="0"/>
        <v>0</v>
      </c>
    </row>
    <row r="22" spans="1:20" s="47" customFormat="1" ht="35.25" customHeight="1">
      <c r="A22" s="57"/>
      <c r="B22" s="246">
        <v>10</v>
      </c>
      <c r="C22" s="586" t="str">
        <f>IF(依頼入力フォーム!C147="","",依頼入力フォーム!C147)</f>
        <v/>
      </c>
      <c r="D22" s="587"/>
      <c r="E22" s="587"/>
      <c r="F22" s="587"/>
      <c r="G22" s="587"/>
      <c r="H22" s="588"/>
      <c r="I22" s="334"/>
      <c r="J22" s="332"/>
      <c r="K22" s="332"/>
      <c r="L22" s="332"/>
      <c r="M22" s="332"/>
      <c r="N22" s="332"/>
      <c r="O22" s="333"/>
      <c r="R22" s="47" t="str">
        <f t="shared" si="1"/>
        <v/>
      </c>
      <c r="T22" s="47">
        <f t="shared" si="0"/>
        <v>0</v>
      </c>
    </row>
    <row r="23" spans="1:20" s="47" customFormat="1" ht="35.25" customHeight="1">
      <c r="A23" s="57"/>
      <c r="B23" s="246">
        <v>11</v>
      </c>
      <c r="C23" s="586" t="str">
        <f>IF(依頼入力フォーム!C148="","",依頼入力フォーム!C148)</f>
        <v/>
      </c>
      <c r="D23" s="587"/>
      <c r="E23" s="587"/>
      <c r="F23" s="587"/>
      <c r="G23" s="587"/>
      <c r="H23" s="588"/>
      <c r="I23" s="334"/>
      <c r="J23" s="332"/>
      <c r="K23" s="332"/>
      <c r="L23" s="332"/>
      <c r="M23" s="332"/>
      <c r="N23" s="332"/>
      <c r="O23" s="333"/>
      <c r="R23" s="47" t="str">
        <f t="shared" si="1"/>
        <v/>
      </c>
      <c r="T23" s="47">
        <f t="shared" si="0"/>
        <v>0</v>
      </c>
    </row>
    <row r="24" spans="1:20" s="47" customFormat="1" ht="35.25" customHeight="1">
      <c r="A24" s="57"/>
      <c r="B24" s="246">
        <v>12</v>
      </c>
      <c r="C24" s="586" t="str">
        <f>IF(依頼入力フォーム!C149="","",依頼入力フォーム!C149)</f>
        <v/>
      </c>
      <c r="D24" s="587"/>
      <c r="E24" s="587"/>
      <c r="F24" s="587"/>
      <c r="G24" s="587"/>
      <c r="H24" s="588"/>
      <c r="I24" s="334"/>
      <c r="J24" s="332"/>
      <c r="K24" s="332"/>
      <c r="L24" s="332"/>
      <c r="M24" s="332"/>
      <c r="N24" s="332"/>
      <c r="O24" s="333"/>
      <c r="R24" s="47" t="str">
        <f t="shared" si="1"/>
        <v/>
      </c>
      <c r="T24" s="47">
        <f t="shared" si="0"/>
        <v>0</v>
      </c>
    </row>
    <row r="25" spans="1:20" s="47" customFormat="1" ht="35.25" customHeight="1">
      <c r="A25" s="57"/>
      <c r="B25" s="246">
        <v>13</v>
      </c>
      <c r="C25" s="586" t="str">
        <f>IF(依頼入力フォーム!C150="","",依頼入力フォーム!C150)</f>
        <v/>
      </c>
      <c r="D25" s="587"/>
      <c r="E25" s="587"/>
      <c r="F25" s="587"/>
      <c r="G25" s="587"/>
      <c r="H25" s="588"/>
      <c r="I25" s="334"/>
      <c r="J25" s="332"/>
      <c r="K25" s="332"/>
      <c r="L25" s="332"/>
      <c r="M25" s="332"/>
      <c r="N25" s="332"/>
      <c r="O25" s="333"/>
      <c r="R25" s="47" t="str">
        <f t="shared" si="1"/>
        <v/>
      </c>
      <c r="T25" s="47">
        <f t="shared" si="0"/>
        <v>0</v>
      </c>
    </row>
    <row r="26" spans="1:20" s="47" customFormat="1" ht="35.25" customHeight="1">
      <c r="A26" s="57"/>
      <c r="B26" s="246">
        <v>14</v>
      </c>
      <c r="C26" s="586" t="str">
        <f>IF(依頼入力フォーム!C151="","",依頼入力フォーム!C151)</f>
        <v/>
      </c>
      <c r="D26" s="587"/>
      <c r="E26" s="587"/>
      <c r="F26" s="587"/>
      <c r="G26" s="587"/>
      <c r="H26" s="588"/>
      <c r="I26" s="334"/>
      <c r="J26" s="332"/>
      <c r="K26" s="332"/>
      <c r="L26" s="332"/>
      <c r="M26" s="332"/>
      <c r="N26" s="332"/>
      <c r="O26" s="333"/>
      <c r="R26" s="47" t="str">
        <f t="shared" si="1"/>
        <v/>
      </c>
      <c r="T26" s="47">
        <f t="shared" si="0"/>
        <v>0</v>
      </c>
    </row>
    <row r="27" spans="1:20" s="47" customFormat="1" ht="35.25" customHeight="1">
      <c r="A27" s="57"/>
      <c r="B27" s="246">
        <v>15</v>
      </c>
      <c r="C27" s="586" t="str">
        <f>IF(依頼入力フォーム!C152="","",依頼入力フォーム!C152)</f>
        <v/>
      </c>
      <c r="D27" s="587"/>
      <c r="E27" s="587"/>
      <c r="F27" s="587"/>
      <c r="G27" s="587"/>
      <c r="H27" s="588"/>
      <c r="I27" s="334"/>
      <c r="J27" s="332"/>
      <c r="K27" s="332"/>
      <c r="L27" s="332"/>
      <c r="M27" s="332"/>
      <c r="N27" s="332"/>
      <c r="O27" s="333"/>
      <c r="R27" s="47" t="str">
        <f t="shared" si="1"/>
        <v/>
      </c>
      <c r="T27" s="47">
        <f t="shared" si="0"/>
        <v>0</v>
      </c>
    </row>
    <row r="28" spans="1:20" s="47" customFormat="1" ht="35.25" customHeight="1">
      <c r="A28" s="57"/>
      <c r="B28" s="246">
        <v>16</v>
      </c>
      <c r="C28" s="586" t="str">
        <f>IF(依頼入力フォーム!C153="","",依頼入力フォーム!C153)</f>
        <v/>
      </c>
      <c r="D28" s="587"/>
      <c r="E28" s="587"/>
      <c r="F28" s="587"/>
      <c r="G28" s="587"/>
      <c r="H28" s="588"/>
      <c r="I28" s="334"/>
      <c r="J28" s="332"/>
      <c r="K28" s="332"/>
      <c r="L28" s="332"/>
      <c r="M28" s="332"/>
      <c r="N28" s="332"/>
      <c r="O28" s="333"/>
      <c r="R28" s="47" t="str">
        <f t="shared" si="1"/>
        <v/>
      </c>
      <c r="T28" s="47">
        <f t="shared" si="0"/>
        <v>0</v>
      </c>
    </row>
    <row r="29" spans="1:20" s="47" customFormat="1" ht="35.25" customHeight="1">
      <c r="A29" s="57"/>
      <c r="B29" s="246">
        <v>17</v>
      </c>
      <c r="C29" s="586" t="str">
        <f>IF(依頼入力フォーム!C154="","",依頼入力フォーム!C154)</f>
        <v/>
      </c>
      <c r="D29" s="587"/>
      <c r="E29" s="587"/>
      <c r="F29" s="587"/>
      <c r="G29" s="587"/>
      <c r="H29" s="588"/>
      <c r="I29" s="334"/>
      <c r="J29" s="332"/>
      <c r="K29" s="332"/>
      <c r="L29" s="332"/>
      <c r="M29" s="332"/>
      <c r="N29" s="332"/>
      <c r="O29" s="333"/>
      <c r="R29" s="47" t="str">
        <f t="shared" si="1"/>
        <v/>
      </c>
      <c r="T29" s="47">
        <f t="shared" si="0"/>
        <v>0</v>
      </c>
    </row>
    <row r="30" spans="1:20" s="47" customFormat="1" ht="35.25" customHeight="1">
      <c r="A30" s="57"/>
      <c r="B30" s="246">
        <v>18</v>
      </c>
      <c r="C30" s="586" t="str">
        <f>IF(依頼入力フォーム!C155="","",依頼入力フォーム!C155)</f>
        <v/>
      </c>
      <c r="D30" s="587"/>
      <c r="E30" s="587"/>
      <c r="F30" s="587"/>
      <c r="G30" s="587"/>
      <c r="H30" s="588"/>
      <c r="I30" s="334"/>
      <c r="J30" s="332"/>
      <c r="K30" s="332"/>
      <c r="L30" s="332"/>
      <c r="M30" s="332"/>
      <c r="N30" s="332"/>
      <c r="O30" s="333"/>
      <c r="R30" s="47" t="str">
        <f t="shared" si="1"/>
        <v/>
      </c>
      <c r="T30" s="47">
        <f t="shared" si="0"/>
        <v>0</v>
      </c>
    </row>
    <row r="31" spans="1:20" s="47" customFormat="1" ht="35.25" customHeight="1">
      <c r="A31" s="57"/>
      <c r="B31" s="246">
        <v>19</v>
      </c>
      <c r="C31" s="586" t="str">
        <f>IF(依頼入力フォーム!C156="","",依頼入力フォーム!C156)</f>
        <v/>
      </c>
      <c r="D31" s="587"/>
      <c r="E31" s="587"/>
      <c r="F31" s="587"/>
      <c r="G31" s="587"/>
      <c r="H31" s="588"/>
      <c r="I31" s="334"/>
      <c r="J31" s="332"/>
      <c r="K31" s="332"/>
      <c r="L31" s="332"/>
      <c r="M31" s="332"/>
      <c r="N31" s="332"/>
      <c r="O31" s="333"/>
      <c r="R31" s="47" t="str">
        <f t="shared" si="1"/>
        <v/>
      </c>
      <c r="T31" s="47">
        <f t="shared" si="0"/>
        <v>0</v>
      </c>
    </row>
    <row r="32" spans="1:20" s="47" customFormat="1" ht="35.25" customHeight="1">
      <c r="A32" s="57"/>
      <c r="B32" s="246">
        <v>20</v>
      </c>
      <c r="C32" s="586" t="str">
        <f>IF(依頼入力フォーム!C157="","",依頼入力フォーム!C157)</f>
        <v/>
      </c>
      <c r="D32" s="587"/>
      <c r="E32" s="587"/>
      <c r="F32" s="587"/>
      <c r="G32" s="587"/>
      <c r="H32" s="588"/>
      <c r="I32" s="334"/>
      <c r="J32" s="332"/>
      <c r="K32" s="332"/>
      <c r="L32" s="332"/>
      <c r="M32" s="332"/>
      <c r="N32" s="332"/>
      <c r="O32" s="333"/>
      <c r="R32" s="47" t="str">
        <f t="shared" si="1"/>
        <v/>
      </c>
      <c r="T32" s="47">
        <f t="shared" si="0"/>
        <v>0</v>
      </c>
    </row>
    <row r="33" spans="1:20" s="47" customFormat="1" ht="35.25" customHeight="1">
      <c r="A33" s="57"/>
      <c r="B33" s="246">
        <v>21</v>
      </c>
      <c r="C33" s="586" t="str">
        <f>IF(依頼入力フォーム!C158="","",依頼入力フォーム!C158)</f>
        <v/>
      </c>
      <c r="D33" s="587"/>
      <c r="E33" s="587"/>
      <c r="F33" s="587"/>
      <c r="G33" s="587"/>
      <c r="H33" s="588"/>
      <c r="I33" s="334"/>
      <c r="J33" s="332"/>
      <c r="K33" s="332"/>
      <c r="L33" s="332"/>
      <c r="M33" s="332"/>
      <c r="N33" s="332"/>
      <c r="O33" s="333"/>
      <c r="R33" s="47" t="str">
        <f t="shared" si="1"/>
        <v/>
      </c>
      <c r="T33" s="47">
        <f t="shared" si="0"/>
        <v>0</v>
      </c>
    </row>
    <row r="34" spans="1:20" s="47" customFormat="1" ht="35.25" customHeight="1">
      <c r="A34" s="57"/>
      <c r="B34" s="246">
        <v>22</v>
      </c>
      <c r="C34" s="586" t="str">
        <f>IF(依頼入力フォーム!C159="","",依頼入力フォーム!C159)</f>
        <v/>
      </c>
      <c r="D34" s="587"/>
      <c r="E34" s="587"/>
      <c r="F34" s="587"/>
      <c r="G34" s="587"/>
      <c r="H34" s="588"/>
      <c r="I34" s="334"/>
      <c r="J34" s="332"/>
      <c r="K34" s="332"/>
      <c r="L34" s="332"/>
      <c r="M34" s="332"/>
      <c r="N34" s="332"/>
      <c r="O34" s="333"/>
      <c r="R34" s="47" t="str">
        <f t="shared" si="1"/>
        <v/>
      </c>
      <c r="T34" s="47">
        <f t="shared" si="0"/>
        <v>0</v>
      </c>
    </row>
    <row r="35" spans="1:20" s="47" customFormat="1" ht="35.25" customHeight="1">
      <c r="A35" s="57"/>
      <c r="B35" s="246">
        <v>23</v>
      </c>
      <c r="C35" s="586" t="str">
        <f>IF(依頼入力フォーム!C160="","",依頼入力フォーム!C160)</f>
        <v/>
      </c>
      <c r="D35" s="587"/>
      <c r="E35" s="587"/>
      <c r="F35" s="587"/>
      <c r="G35" s="587"/>
      <c r="H35" s="588"/>
      <c r="I35" s="334"/>
      <c r="J35" s="332"/>
      <c r="K35" s="332"/>
      <c r="L35" s="332"/>
      <c r="M35" s="332"/>
      <c r="N35" s="332"/>
      <c r="O35" s="333"/>
      <c r="R35" s="47" t="str">
        <f t="shared" si="1"/>
        <v/>
      </c>
      <c r="T35" s="47">
        <f t="shared" si="0"/>
        <v>0</v>
      </c>
    </row>
    <row r="36" spans="1:20" s="47" customFormat="1" ht="35.25" customHeight="1">
      <c r="A36" s="57"/>
      <c r="B36" s="246">
        <v>24</v>
      </c>
      <c r="C36" s="586" t="str">
        <f>IF(依頼入力フォーム!C161="","",依頼入力フォーム!C161)</f>
        <v/>
      </c>
      <c r="D36" s="587"/>
      <c r="E36" s="587"/>
      <c r="F36" s="587"/>
      <c r="G36" s="587"/>
      <c r="H36" s="588"/>
      <c r="I36" s="334"/>
      <c r="J36" s="332"/>
      <c r="K36" s="332"/>
      <c r="L36" s="332"/>
      <c r="M36" s="332"/>
      <c r="N36" s="332"/>
      <c r="O36" s="333"/>
      <c r="R36" s="47" t="str">
        <f t="shared" si="1"/>
        <v/>
      </c>
      <c r="T36" s="47">
        <f t="shared" si="0"/>
        <v>0</v>
      </c>
    </row>
    <row r="37" spans="1:20" s="47" customFormat="1" ht="35.25" customHeight="1">
      <c r="A37" s="57"/>
      <c r="B37" s="246">
        <v>25</v>
      </c>
      <c r="C37" s="586" t="str">
        <f>IF(依頼入力フォーム!C162="","",依頼入力フォーム!C162)</f>
        <v/>
      </c>
      <c r="D37" s="587"/>
      <c r="E37" s="587"/>
      <c r="F37" s="587"/>
      <c r="G37" s="587"/>
      <c r="H37" s="588"/>
      <c r="I37" s="334"/>
      <c r="J37" s="332"/>
      <c r="K37" s="332"/>
      <c r="L37" s="332"/>
      <c r="M37" s="332"/>
      <c r="N37" s="332"/>
      <c r="O37" s="333"/>
      <c r="R37" s="47" t="str">
        <f t="shared" si="1"/>
        <v/>
      </c>
      <c r="T37" s="47">
        <f t="shared" si="0"/>
        <v>0</v>
      </c>
    </row>
    <row r="38" spans="1:20" s="47" customFormat="1" ht="35.25" customHeight="1">
      <c r="A38" s="57"/>
      <c r="B38" s="246">
        <v>26</v>
      </c>
      <c r="C38" s="586" t="str">
        <f>IF(依頼入力フォーム!C163="","",依頼入力フォーム!C163)</f>
        <v/>
      </c>
      <c r="D38" s="587"/>
      <c r="E38" s="587"/>
      <c r="F38" s="587"/>
      <c r="G38" s="587"/>
      <c r="H38" s="588"/>
      <c r="I38" s="334"/>
      <c r="J38" s="332"/>
      <c r="K38" s="332"/>
      <c r="L38" s="332"/>
      <c r="M38" s="332"/>
      <c r="N38" s="332"/>
      <c r="O38" s="333"/>
      <c r="R38" s="47" t="str">
        <f t="shared" si="1"/>
        <v/>
      </c>
      <c r="T38" s="47">
        <f t="shared" si="0"/>
        <v>0</v>
      </c>
    </row>
    <row r="39" spans="1:20" s="47" customFormat="1" ht="35.25" customHeight="1">
      <c r="A39" s="57"/>
      <c r="B39" s="246">
        <v>27</v>
      </c>
      <c r="C39" s="586" t="str">
        <f>IF(依頼入力フォーム!C164="","",依頼入力フォーム!C164)</f>
        <v/>
      </c>
      <c r="D39" s="587"/>
      <c r="E39" s="587"/>
      <c r="F39" s="587"/>
      <c r="G39" s="587"/>
      <c r="H39" s="588"/>
      <c r="I39" s="334"/>
      <c r="J39" s="332"/>
      <c r="K39" s="332"/>
      <c r="L39" s="332"/>
      <c r="M39" s="332"/>
      <c r="N39" s="332"/>
      <c r="O39" s="333"/>
      <c r="R39" s="47" t="str">
        <f t="shared" si="1"/>
        <v/>
      </c>
      <c r="T39" s="47">
        <f t="shared" si="0"/>
        <v>0</v>
      </c>
    </row>
    <row r="40" spans="1:20" s="47" customFormat="1" ht="35.25" customHeight="1">
      <c r="A40" s="57"/>
      <c r="B40" s="246">
        <v>28</v>
      </c>
      <c r="C40" s="586" t="str">
        <f>IF(依頼入力フォーム!C165="","",依頼入力フォーム!C165)</f>
        <v/>
      </c>
      <c r="D40" s="587"/>
      <c r="E40" s="587"/>
      <c r="F40" s="587"/>
      <c r="G40" s="587"/>
      <c r="H40" s="588"/>
      <c r="I40" s="334"/>
      <c r="J40" s="332"/>
      <c r="K40" s="332"/>
      <c r="L40" s="332"/>
      <c r="M40" s="332"/>
      <c r="N40" s="332"/>
      <c r="O40" s="333"/>
      <c r="R40" s="47" t="str">
        <f t="shared" si="1"/>
        <v/>
      </c>
      <c r="T40" s="47">
        <f t="shared" si="0"/>
        <v>0</v>
      </c>
    </row>
    <row r="41" spans="1:20" s="47" customFormat="1" ht="35.25" customHeight="1">
      <c r="A41" s="57"/>
      <c r="B41" s="246">
        <v>29</v>
      </c>
      <c r="C41" s="586" t="str">
        <f>IF(依頼入力フォーム!C166="","",依頼入力フォーム!C166)</f>
        <v/>
      </c>
      <c r="D41" s="587"/>
      <c r="E41" s="587"/>
      <c r="F41" s="587"/>
      <c r="G41" s="587"/>
      <c r="H41" s="588"/>
      <c r="I41" s="334"/>
      <c r="J41" s="332"/>
      <c r="K41" s="332"/>
      <c r="L41" s="332"/>
      <c r="M41" s="332"/>
      <c r="N41" s="332"/>
      <c r="O41" s="333"/>
      <c r="R41" s="47" t="str">
        <f t="shared" si="1"/>
        <v/>
      </c>
      <c r="T41" s="47">
        <f t="shared" si="0"/>
        <v>0</v>
      </c>
    </row>
    <row r="42" spans="1:20" s="47" customFormat="1" ht="35.25" customHeight="1">
      <c r="A42" s="57"/>
      <c r="B42" s="246">
        <v>30</v>
      </c>
      <c r="C42" s="586" t="str">
        <f>IF(依頼入力フォーム!C167="","",依頼入力フォーム!C167)</f>
        <v/>
      </c>
      <c r="D42" s="587"/>
      <c r="E42" s="587"/>
      <c r="F42" s="587"/>
      <c r="G42" s="587"/>
      <c r="H42" s="588"/>
      <c r="I42" s="334"/>
      <c r="J42" s="332"/>
      <c r="K42" s="332"/>
      <c r="L42" s="332"/>
      <c r="M42" s="332"/>
      <c r="N42" s="332"/>
      <c r="O42" s="333"/>
      <c r="R42" s="47" t="str">
        <f t="shared" si="1"/>
        <v/>
      </c>
      <c r="T42" s="47">
        <f t="shared" si="0"/>
        <v>0</v>
      </c>
    </row>
    <row r="43" spans="1:20" s="47" customFormat="1" ht="35.25" customHeight="1">
      <c r="A43" s="57"/>
      <c r="B43" s="246">
        <v>31</v>
      </c>
      <c r="C43" s="586" t="str">
        <f>IF(依頼入力フォーム!C168="","",依頼入力フォーム!C168)</f>
        <v/>
      </c>
      <c r="D43" s="587"/>
      <c r="E43" s="587"/>
      <c r="F43" s="587"/>
      <c r="G43" s="587"/>
      <c r="H43" s="588"/>
      <c r="I43" s="334"/>
      <c r="J43" s="332"/>
      <c r="K43" s="332"/>
      <c r="L43" s="332"/>
      <c r="M43" s="332"/>
      <c r="N43" s="332"/>
      <c r="O43" s="333"/>
      <c r="R43" s="47" t="str">
        <f t="shared" si="1"/>
        <v/>
      </c>
      <c r="T43" s="47">
        <f t="shared" si="0"/>
        <v>0</v>
      </c>
    </row>
    <row r="44" spans="1:20" s="47" customFormat="1" ht="35.25" customHeight="1">
      <c r="A44" s="57"/>
      <c r="B44" s="246">
        <v>32</v>
      </c>
      <c r="C44" s="586" t="str">
        <f>IF(依頼入力フォーム!C169="","",依頼入力フォーム!C169)</f>
        <v/>
      </c>
      <c r="D44" s="587"/>
      <c r="E44" s="587"/>
      <c r="F44" s="587"/>
      <c r="G44" s="587"/>
      <c r="H44" s="588"/>
      <c r="I44" s="334"/>
      <c r="J44" s="332"/>
      <c r="K44" s="332"/>
      <c r="L44" s="332"/>
      <c r="M44" s="332"/>
      <c r="N44" s="332"/>
      <c r="O44" s="333"/>
      <c r="R44" s="47" t="str">
        <f t="shared" si="1"/>
        <v/>
      </c>
      <c r="T44" s="47">
        <f t="shared" si="0"/>
        <v>0</v>
      </c>
    </row>
    <row r="45" spans="1:20" s="47" customFormat="1" ht="35.25" customHeight="1">
      <c r="A45" s="57"/>
      <c r="B45" s="246">
        <v>33</v>
      </c>
      <c r="C45" s="586" t="str">
        <f>IF(依頼入力フォーム!C170="","",依頼入力フォーム!C170)</f>
        <v/>
      </c>
      <c r="D45" s="587"/>
      <c r="E45" s="587"/>
      <c r="F45" s="587"/>
      <c r="G45" s="587"/>
      <c r="H45" s="588"/>
      <c r="I45" s="334"/>
      <c r="J45" s="332"/>
      <c r="K45" s="332"/>
      <c r="L45" s="332"/>
      <c r="M45" s="332"/>
      <c r="N45" s="332"/>
      <c r="O45" s="333"/>
      <c r="R45" s="47" t="str">
        <f t="shared" si="1"/>
        <v/>
      </c>
      <c r="T45" s="47">
        <f t="shared" ref="T45:T76" si="2">COUNT(L45)</f>
        <v>0</v>
      </c>
    </row>
    <row r="46" spans="1:20" s="47" customFormat="1" ht="35.25" customHeight="1">
      <c r="A46" s="57"/>
      <c r="B46" s="246">
        <v>34</v>
      </c>
      <c r="C46" s="586" t="str">
        <f>IF(依頼入力フォーム!C171="","",依頼入力フォーム!C171)</f>
        <v/>
      </c>
      <c r="D46" s="587"/>
      <c r="E46" s="587"/>
      <c r="F46" s="587"/>
      <c r="G46" s="587"/>
      <c r="H46" s="588"/>
      <c r="I46" s="334"/>
      <c r="J46" s="332"/>
      <c r="K46" s="332"/>
      <c r="L46" s="332"/>
      <c r="M46" s="332"/>
      <c r="N46" s="332"/>
      <c r="O46" s="333"/>
      <c r="R46" s="47" t="str">
        <f t="shared" si="1"/>
        <v/>
      </c>
      <c r="T46" s="47">
        <f t="shared" si="2"/>
        <v>0</v>
      </c>
    </row>
    <row r="47" spans="1:20" s="47" customFormat="1" ht="35.25" customHeight="1">
      <c r="A47" s="57"/>
      <c r="B47" s="246">
        <v>35</v>
      </c>
      <c r="C47" s="586" t="str">
        <f>IF(依頼入力フォーム!C172="","",依頼入力フォーム!C172)</f>
        <v/>
      </c>
      <c r="D47" s="587"/>
      <c r="E47" s="587"/>
      <c r="F47" s="587"/>
      <c r="G47" s="587"/>
      <c r="H47" s="588"/>
      <c r="I47" s="334"/>
      <c r="J47" s="332"/>
      <c r="K47" s="332"/>
      <c r="L47" s="332"/>
      <c r="M47" s="332"/>
      <c r="N47" s="332"/>
      <c r="O47" s="333"/>
      <c r="R47" s="47" t="str">
        <f t="shared" si="1"/>
        <v/>
      </c>
      <c r="T47" s="47">
        <f t="shared" si="2"/>
        <v>0</v>
      </c>
    </row>
    <row r="48" spans="1:20" s="47" customFormat="1" ht="35.25" customHeight="1">
      <c r="A48" s="57"/>
      <c r="B48" s="246">
        <v>36</v>
      </c>
      <c r="C48" s="586" t="str">
        <f>IF(依頼入力フォーム!C173="","",依頼入力フォーム!C173)</f>
        <v/>
      </c>
      <c r="D48" s="587"/>
      <c r="E48" s="587"/>
      <c r="F48" s="587"/>
      <c r="G48" s="587"/>
      <c r="H48" s="588"/>
      <c r="I48" s="334"/>
      <c r="J48" s="332"/>
      <c r="K48" s="332"/>
      <c r="L48" s="332"/>
      <c r="M48" s="332"/>
      <c r="N48" s="332"/>
      <c r="O48" s="333"/>
      <c r="R48" s="47" t="str">
        <f t="shared" si="1"/>
        <v/>
      </c>
      <c r="T48" s="47">
        <f t="shared" si="2"/>
        <v>0</v>
      </c>
    </row>
    <row r="49" spans="1:20" s="47" customFormat="1" ht="35.25" customHeight="1">
      <c r="A49" s="57"/>
      <c r="B49" s="246">
        <v>37</v>
      </c>
      <c r="C49" s="586" t="str">
        <f>IF(依頼入力フォーム!C174="","",依頼入力フォーム!C174)</f>
        <v/>
      </c>
      <c r="D49" s="587"/>
      <c r="E49" s="587"/>
      <c r="F49" s="587"/>
      <c r="G49" s="587"/>
      <c r="H49" s="588"/>
      <c r="I49" s="334"/>
      <c r="J49" s="332"/>
      <c r="K49" s="332"/>
      <c r="L49" s="332"/>
      <c r="M49" s="332"/>
      <c r="N49" s="332"/>
      <c r="O49" s="333"/>
      <c r="R49" s="47" t="str">
        <f t="shared" si="1"/>
        <v/>
      </c>
      <c r="T49" s="47">
        <f t="shared" si="2"/>
        <v>0</v>
      </c>
    </row>
    <row r="50" spans="1:20" s="47" customFormat="1" ht="35.25" customHeight="1">
      <c r="A50" s="57"/>
      <c r="B50" s="246">
        <v>38</v>
      </c>
      <c r="C50" s="586" t="str">
        <f>IF(依頼入力フォーム!C175="","",依頼入力フォーム!C175)</f>
        <v/>
      </c>
      <c r="D50" s="587"/>
      <c r="E50" s="587"/>
      <c r="F50" s="587"/>
      <c r="G50" s="587"/>
      <c r="H50" s="588"/>
      <c r="I50" s="334"/>
      <c r="J50" s="332"/>
      <c r="K50" s="332"/>
      <c r="L50" s="332"/>
      <c r="M50" s="332"/>
      <c r="N50" s="332"/>
      <c r="O50" s="333"/>
      <c r="R50" s="47" t="str">
        <f t="shared" si="1"/>
        <v/>
      </c>
      <c r="T50" s="47">
        <f t="shared" si="2"/>
        <v>0</v>
      </c>
    </row>
    <row r="51" spans="1:20" s="47" customFormat="1" ht="35.25" customHeight="1">
      <c r="A51" s="57"/>
      <c r="B51" s="246">
        <v>39</v>
      </c>
      <c r="C51" s="586" t="str">
        <f>IF(依頼入力フォーム!C176="","",依頼入力フォーム!C176)</f>
        <v/>
      </c>
      <c r="D51" s="587"/>
      <c r="E51" s="587"/>
      <c r="F51" s="587"/>
      <c r="G51" s="587"/>
      <c r="H51" s="588"/>
      <c r="I51" s="334"/>
      <c r="J51" s="332"/>
      <c r="K51" s="332"/>
      <c r="L51" s="332"/>
      <c r="M51" s="332"/>
      <c r="N51" s="332"/>
      <c r="O51" s="333"/>
      <c r="R51" s="47" t="str">
        <f t="shared" si="1"/>
        <v/>
      </c>
      <c r="T51" s="47">
        <f t="shared" si="2"/>
        <v>0</v>
      </c>
    </row>
    <row r="52" spans="1:20" s="47" customFormat="1" ht="35.25" customHeight="1">
      <c r="A52" s="57"/>
      <c r="B52" s="246">
        <v>40</v>
      </c>
      <c r="C52" s="586" t="str">
        <f>IF(依頼入力フォーム!C177="","",依頼入力フォーム!C177)</f>
        <v/>
      </c>
      <c r="D52" s="587"/>
      <c r="E52" s="587"/>
      <c r="F52" s="587"/>
      <c r="G52" s="587"/>
      <c r="H52" s="588"/>
      <c r="I52" s="334"/>
      <c r="J52" s="332"/>
      <c r="K52" s="332"/>
      <c r="L52" s="332"/>
      <c r="M52" s="332"/>
      <c r="N52" s="332"/>
      <c r="O52" s="333"/>
      <c r="R52" s="47" t="str">
        <f t="shared" si="1"/>
        <v/>
      </c>
      <c r="T52" s="47">
        <f t="shared" si="2"/>
        <v>0</v>
      </c>
    </row>
    <row r="53" spans="1:20" s="47" customFormat="1" ht="35.25" customHeight="1">
      <c r="A53" s="57"/>
      <c r="B53" s="246">
        <v>41</v>
      </c>
      <c r="C53" s="586" t="str">
        <f>IF(依頼入力フォーム!C178="","",依頼入力フォーム!C178)</f>
        <v/>
      </c>
      <c r="D53" s="587"/>
      <c r="E53" s="587"/>
      <c r="F53" s="587"/>
      <c r="G53" s="587"/>
      <c r="H53" s="588"/>
      <c r="I53" s="334"/>
      <c r="J53" s="332"/>
      <c r="K53" s="332"/>
      <c r="L53" s="332"/>
      <c r="M53" s="332"/>
      <c r="N53" s="332"/>
      <c r="O53" s="333"/>
      <c r="R53" s="47" t="str">
        <f t="shared" si="1"/>
        <v/>
      </c>
      <c r="T53" s="47">
        <f t="shared" si="2"/>
        <v>0</v>
      </c>
    </row>
    <row r="54" spans="1:20" s="47" customFormat="1" ht="35.25" customHeight="1">
      <c r="A54" s="57"/>
      <c r="B54" s="246">
        <v>42</v>
      </c>
      <c r="C54" s="586" t="str">
        <f>IF(依頼入力フォーム!C179="","",依頼入力フォーム!C179)</f>
        <v/>
      </c>
      <c r="D54" s="587"/>
      <c r="E54" s="587"/>
      <c r="F54" s="587"/>
      <c r="G54" s="587"/>
      <c r="H54" s="588"/>
      <c r="I54" s="334"/>
      <c r="J54" s="332"/>
      <c r="K54" s="332"/>
      <c r="L54" s="332"/>
      <c r="M54" s="332"/>
      <c r="N54" s="332"/>
      <c r="O54" s="333"/>
      <c r="R54" s="47" t="str">
        <f t="shared" si="1"/>
        <v/>
      </c>
      <c r="T54" s="47">
        <f t="shared" si="2"/>
        <v>0</v>
      </c>
    </row>
    <row r="55" spans="1:20" s="47" customFormat="1" ht="35.25" customHeight="1">
      <c r="A55" s="57"/>
      <c r="B55" s="246">
        <v>43</v>
      </c>
      <c r="C55" s="586" t="str">
        <f>IF(依頼入力フォーム!C180="","",依頼入力フォーム!C180)</f>
        <v/>
      </c>
      <c r="D55" s="587"/>
      <c r="E55" s="587"/>
      <c r="F55" s="587"/>
      <c r="G55" s="587"/>
      <c r="H55" s="588"/>
      <c r="I55" s="334"/>
      <c r="J55" s="332"/>
      <c r="K55" s="332"/>
      <c r="L55" s="332"/>
      <c r="M55" s="332"/>
      <c r="N55" s="332"/>
      <c r="O55" s="333"/>
      <c r="R55" s="47" t="str">
        <f t="shared" si="1"/>
        <v/>
      </c>
      <c r="T55" s="47">
        <f t="shared" si="2"/>
        <v>0</v>
      </c>
    </row>
    <row r="56" spans="1:20" s="47" customFormat="1" ht="35.25" customHeight="1">
      <c r="A56" s="57"/>
      <c r="B56" s="246">
        <v>44</v>
      </c>
      <c r="C56" s="586" t="str">
        <f>IF(依頼入力フォーム!C181="","",依頼入力フォーム!C181)</f>
        <v/>
      </c>
      <c r="D56" s="587"/>
      <c r="E56" s="587"/>
      <c r="F56" s="587"/>
      <c r="G56" s="587"/>
      <c r="H56" s="588"/>
      <c r="I56" s="334"/>
      <c r="J56" s="332"/>
      <c r="K56" s="332"/>
      <c r="L56" s="332"/>
      <c r="M56" s="332"/>
      <c r="N56" s="332"/>
      <c r="O56" s="333"/>
      <c r="R56" s="47" t="str">
        <f t="shared" si="1"/>
        <v/>
      </c>
      <c r="T56" s="47">
        <f t="shared" si="2"/>
        <v>0</v>
      </c>
    </row>
    <row r="57" spans="1:20" s="47" customFormat="1" ht="35.25" customHeight="1">
      <c r="A57" s="57"/>
      <c r="B57" s="246">
        <v>45</v>
      </c>
      <c r="C57" s="586" t="str">
        <f>IF(依頼入力フォーム!C182="","",依頼入力フォーム!C182)</f>
        <v/>
      </c>
      <c r="D57" s="587"/>
      <c r="E57" s="587"/>
      <c r="F57" s="587"/>
      <c r="G57" s="587"/>
      <c r="H57" s="588"/>
      <c r="I57" s="334"/>
      <c r="J57" s="332"/>
      <c r="K57" s="332"/>
      <c r="L57" s="332"/>
      <c r="M57" s="332"/>
      <c r="N57" s="332"/>
      <c r="O57" s="333"/>
      <c r="R57" s="47" t="str">
        <f t="shared" si="1"/>
        <v/>
      </c>
      <c r="T57" s="47">
        <f t="shared" si="2"/>
        <v>0</v>
      </c>
    </row>
    <row r="58" spans="1:20" s="47" customFormat="1" ht="35.25" customHeight="1">
      <c r="A58" s="57"/>
      <c r="B58" s="246">
        <v>46</v>
      </c>
      <c r="C58" s="586" t="str">
        <f>IF(依頼入力フォーム!C183="","",依頼入力フォーム!C183)</f>
        <v/>
      </c>
      <c r="D58" s="587"/>
      <c r="E58" s="587"/>
      <c r="F58" s="587"/>
      <c r="G58" s="587"/>
      <c r="H58" s="588"/>
      <c r="I58" s="334"/>
      <c r="J58" s="332"/>
      <c r="K58" s="332"/>
      <c r="L58" s="332"/>
      <c r="M58" s="332"/>
      <c r="N58" s="332"/>
      <c r="O58" s="333"/>
      <c r="R58" s="47" t="str">
        <f t="shared" si="1"/>
        <v/>
      </c>
      <c r="T58" s="47">
        <f t="shared" si="2"/>
        <v>0</v>
      </c>
    </row>
    <row r="59" spans="1:20" s="47" customFormat="1" ht="35.25" customHeight="1">
      <c r="A59" s="57"/>
      <c r="B59" s="246">
        <v>47</v>
      </c>
      <c r="C59" s="586" t="str">
        <f>IF(依頼入力フォーム!C184="","",依頼入力フォーム!C184)</f>
        <v/>
      </c>
      <c r="D59" s="587"/>
      <c r="E59" s="587"/>
      <c r="F59" s="587"/>
      <c r="G59" s="587"/>
      <c r="H59" s="588"/>
      <c r="I59" s="334"/>
      <c r="J59" s="332"/>
      <c r="K59" s="332"/>
      <c r="L59" s="332"/>
      <c r="M59" s="332"/>
      <c r="N59" s="332"/>
      <c r="O59" s="333"/>
      <c r="R59" s="47" t="str">
        <f t="shared" si="1"/>
        <v/>
      </c>
      <c r="T59" s="47">
        <f t="shared" si="2"/>
        <v>0</v>
      </c>
    </row>
    <row r="60" spans="1:20" s="47" customFormat="1" ht="35.25" customHeight="1">
      <c r="A60" s="57"/>
      <c r="B60" s="246">
        <v>48</v>
      </c>
      <c r="C60" s="586" t="str">
        <f>IF(依頼入力フォーム!C185="","",依頼入力フォーム!C185)</f>
        <v/>
      </c>
      <c r="D60" s="587"/>
      <c r="E60" s="587"/>
      <c r="F60" s="587"/>
      <c r="G60" s="587"/>
      <c r="H60" s="588"/>
      <c r="I60" s="334"/>
      <c r="J60" s="332"/>
      <c r="K60" s="332"/>
      <c r="L60" s="332"/>
      <c r="M60" s="332"/>
      <c r="N60" s="332"/>
      <c r="O60" s="333"/>
      <c r="R60" s="47" t="str">
        <f t="shared" si="1"/>
        <v/>
      </c>
      <c r="T60" s="47">
        <f t="shared" si="2"/>
        <v>0</v>
      </c>
    </row>
    <row r="61" spans="1:20" s="47" customFormat="1" ht="35.25" customHeight="1">
      <c r="A61" s="57"/>
      <c r="B61" s="246">
        <v>49</v>
      </c>
      <c r="C61" s="586" t="str">
        <f>IF(依頼入力フォーム!C186="","",依頼入力フォーム!C186)</f>
        <v/>
      </c>
      <c r="D61" s="587"/>
      <c r="E61" s="587"/>
      <c r="F61" s="587"/>
      <c r="G61" s="587"/>
      <c r="H61" s="588"/>
      <c r="I61" s="334"/>
      <c r="J61" s="332"/>
      <c r="K61" s="332"/>
      <c r="L61" s="332"/>
      <c r="M61" s="332"/>
      <c r="N61" s="332"/>
      <c r="O61" s="333"/>
      <c r="R61" s="47" t="str">
        <f t="shared" si="1"/>
        <v/>
      </c>
      <c r="T61" s="47">
        <f t="shared" si="2"/>
        <v>0</v>
      </c>
    </row>
    <row r="62" spans="1:20" s="47" customFormat="1" ht="35.25" customHeight="1">
      <c r="A62" s="57"/>
      <c r="B62" s="246">
        <v>50</v>
      </c>
      <c r="C62" s="586" t="str">
        <f>IF(依頼入力フォーム!C187="","",依頼入力フォーム!C187)</f>
        <v/>
      </c>
      <c r="D62" s="587"/>
      <c r="E62" s="587"/>
      <c r="F62" s="587"/>
      <c r="G62" s="587"/>
      <c r="H62" s="588"/>
      <c r="I62" s="334"/>
      <c r="J62" s="332"/>
      <c r="K62" s="332"/>
      <c r="L62" s="332"/>
      <c r="M62" s="332"/>
      <c r="N62" s="332"/>
      <c r="O62" s="333"/>
      <c r="R62" s="47" t="str">
        <f t="shared" si="1"/>
        <v/>
      </c>
      <c r="T62" s="47">
        <f t="shared" si="2"/>
        <v>0</v>
      </c>
    </row>
    <row r="63" spans="1:20" ht="35.25" customHeight="1">
      <c r="B63" s="246">
        <v>51</v>
      </c>
      <c r="C63" s="586" t="str">
        <f>IF(依頼入力フォーム!C188="","",依頼入力フォーム!C188)</f>
        <v/>
      </c>
      <c r="D63" s="587"/>
      <c r="E63" s="587"/>
      <c r="F63" s="587"/>
      <c r="G63" s="587"/>
      <c r="H63" s="588"/>
      <c r="I63" s="334"/>
      <c r="J63" s="332"/>
      <c r="K63" s="332"/>
      <c r="L63" s="332"/>
      <c r="M63" s="332"/>
      <c r="N63" s="332"/>
      <c r="O63" s="333"/>
      <c r="R63" s="47" t="str">
        <f t="shared" si="1"/>
        <v/>
      </c>
      <c r="S63" s="47"/>
      <c r="T63" s="47">
        <f t="shared" si="2"/>
        <v>0</v>
      </c>
    </row>
    <row r="64" spans="1:20" ht="35.25" customHeight="1">
      <c r="B64" s="246">
        <v>52</v>
      </c>
      <c r="C64" s="586" t="str">
        <f>IF(依頼入力フォーム!C189="","",依頼入力フォーム!C189)</f>
        <v/>
      </c>
      <c r="D64" s="587"/>
      <c r="E64" s="587"/>
      <c r="F64" s="587"/>
      <c r="G64" s="587"/>
      <c r="H64" s="588"/>
      <c r="I64" s="334"/>
      <c r="J64" s="332"/>
      <c r="K64" s="332"/>
      <c r="L64" s="332"/>
      <c r="M64" s="332"/>
      <c r="N64" s="332"/>
      <c r="O64" s="333"/>
      <c r="R64" s="47" t="str">
        <f t="shared" si="1"/>
        <v/>
      </c>
      <c r="S64" s="47"/>
      <c r="T64" s="47">
        <f t="shared" si="2"/>
        <v>0</v>
      </c>
    </row>
    <row r="65" spans="2:20" ht="35.25" customHeight="1">
      <c r="B65" s="246">
        <v>53</v>
      </c>
      <c r="C65" s="586" t="str">
        <f>IF(依頼入力フォーム!C190="","",依頼入力フォーム!C190)</f>
        <v/>
      </c>
      <c r="D65" s="587"/>
      <c r="E65" s="587"/>
      <c r="F65" s="587"/>
      <c r="G65" s="587"/>
      <c r="H65" s="588"/>
      <c r="I65" s="334"/>
      <c r="J65" s="332"/>
      <c r="K65" s="332"/>
      <c r="L65" s="332"/>
      <c r="M65" s="332"/>
      <c r="N65" s="332"/>
      <c r="O65" s="333"/>
      <c r="R65" s="47" t="str">
        <f t="shared" si="1"/>
        <v/>
      </c>
      <c r="S65" s="47"/>
      <c r="T65" s="47">
        <f t="shared" si="2"/>
        <v>0</v>
      </c>
    </row>
    <row r="66" spans="2:20" ht="35.25" customHeight="1">
      <c r="B66" s="246">
        <v>54</v>
      </c>
      <c r="C66" s="586" t="str">
        <f>IF(依頼入力フォーム!C191="","",依頼入力フォーム!C191)</f>
        <v/>
      </c>
      <c r="D66" s="587"/>
      <c r="E66" s="587"/>
      <c r="F66" s="587"/>
      <c r="G66" s="587"/>
      <c r="H66" s="588"/>
      <c r="I66" s="334"/>
      <c r="J66" s="332"/>
      <c r="K66" s="332"/>
      <c r="L66" s="332"/>
      <c r="M66" s="332"/>
      <c r="N66" s="332"/>
      <c r="O66" s="333"/>
      <c r="R66" s="47" t="str">
        <f t="shared" si="1"/>
        <v/>
      </c>
      <c r="S66" s="47"/>
      <c r="T66" s="47">
        <f t="shared" si="2"/>
        <v>0</v>
      </c>
    </row>
    <row r="67" spans="2:20" ht="35.25" customHeight="1">
      <c r="B67" s="246">
        <v>55</v>
      </c>
      <c r="C67" s="586" t="str">
        <f>IF(依頼入力フォーム!C192="","",依頼入力フォーム!C192)</f>
        <v/>
      </c>
      <c r="D67" s="587"/>
      <c r="E67" s="587"/>
      <c r="F67" s="587"/>
      <c r="G67" s="587"/>
      <c r="H67" s="588"/>
      <c r="I67" s="334"/>
      <c r="J67" s="332"/>
      <c r="K67" s="332"/>
      <c r="L67" s="332"/>
      <c r="M67" s="332"/>
      <c r="N67" s="332"/>
      <c r="O67" s="333"/>
      <c r="R67" s="47" t="str">
        <f t="shared" si="1"/>
        <v/>
      </c>
      <c r="S67" s="47"/>
      <c r="T67" s="47">
        <f t="shared" si="2"/>
        <v>0</v>
      </c>
    </row>
    <row r="68" spans="2:20" ht="35.25" customHeight="1">
      <c r="B68" s="246">
        <v>56</v>
      </c>
      <c r="C68" s="586" t="str">
        <f>IF(依頼入力フォーム!C193="","",依頼入力フォーム!C193)</f>
        <v/>
      </c>
      <c r="D68" s="587"/>
      <c r="E68" s="587"/>
      <c r="F68" s="587"/>
      <c r="G68" s="587"/>
      <c r="H68" s="588"/>
      <c r="I68" s="334"/>
      <c r="J68" s="332"/>
      <c r="K68" s="332"/>
      <c r="L68" s="332"/>
      <c r="M68" s="332"/>
      <c r="N68" s="332"/>
      <c r="O68" s="333"/>
      <c r="R68" s="47" t="str">
        <f t="shared" si="1"/>
        <v/>
      </c>
      <c r="S68" s="47"/>
      <c r="T68" s="47">
        <f t="shared" si="2"/>
        <v>0</v>
      </c>
    </row>
    <row r="69" spans="2:20" ht="35.25" customHeight="1">
      <c r="B69" s="246">
        <v>57</v>
      </c>
      <c r="C69" s="586" t="str">
        <f>IF(依頼入力フォーム!C194="","",依頼入力フォーム!C194)</f>
        <v/>
      </c>
      <c r="D69" s="587"/>
      <c r="E69" s="587"/>
      <c r="F69" s="587"/>
      <c r="G69" s="587"/>
      <c r="H69" s="588"/>
      <c r="I69" s="334"/>
      <c r="J69" s="332"/>
      <c r="K69" s="332"/>
      <c r="L69" s="332"/>
      <c r="M69" s="332"/>
      <c r="N69" s="332"/>
      <c r="O69" s="333"/>
      <c r="R69" s="47" t="str">
        <f t="shared" si="1"/>
        <v/>
      </c>
      <c r="S69" s="47"/>
      <c r="T69" s="47">
        <f t="shared" si="2"/>
        <v>0</v>
      </c>
    </row>
    <row r="70" spans="2:20" ht="35.25" customHeight="1">
      <c r="B70" s="246">
        <v>58</v>
      </c>
      <c r="C70" s="586" t="str">
        <f>IF(依頼入力フォーム!C195="","",依頼入力フォーム!C195)</f>
        <v/>
      </c>
      <c r="D70" s="587"/>
      <c r="E70" s="587"/>
      <c r="F70" s="587"/>
      <c r="G70" s="587"/>
      <c r="H70" s="588"/>
      <c r="I70" s="334"/>
      <c r="J70" s="332"/>
      <c r="K70" s="332"/>
      <c r="L70" s="332"/>
      <c r="M70" s="332"/>
      <c r="N70" s="332"/>
      <c r="O70" s="333"/>
      <c r="R70" s="47" t="str">
        <f t="shared" si="1"/>
        <v/>
      </c>
      <c r="S70" s="47"/>
      <c r="T70" s="47">
        <f t="shared" si="2"/>
        <v>0</v>
      </c>
    </row>
    <row r="71" spans="2:20" ht="35.25" customHeight="1">
      <c r="B71" s="246">
        <v>59</v>
      </c>
      <c r="C71" s="586" t="str">
        <f>IF(依頼入力フォーム!C196="","",依頼入力フォーム!C196)</f>
        <v/>
      </c>
      <c r="D71" s="587"/>
      <c r="E71" s="587"/>
      <c r="F71" s="587"/>
      <c r="G71" s="587"/>
      <c r="H71" s="588"/>
      <c r="I71" s="334"/>
      <c r="J71" s="332"/>
      <c r="K71" s="332"/>
      <c r="L71" s="332"/>
      <c r="M71" s="332"/>
      <c r="N71" s="332"/>
      <c r="O71" s="333"/>
      <c r="R71" s="47" t="str">
        <f t="shared" si="1"/>
        <v/>
      </c>
      <c r="S71" s="47"/>
      <c r="T71" s="47">
        <f t="shared" si="2"/>
        <v>0</v>
      </c>
    </row>
    <row r="72" spans="2:20" ht="35.25" customHeight="1">
      <c r="B72" s="246">
        <v>60</v>
      </c>
      <c r="C72" s="586" t="str">
        <f>IF(依頼入力フォーム!C197="","",依頼入力フォーム!C197)</f>
        <v/>
      </c>
      <c r="D72" s="587"/>
      <c r="E72" s="587"/>
      <c r="F72" s="587"/>
      <c r="G72" s="587"/>
      <c r="H72" s="588"/>
      <c r="I72" s="334"/>
      <c r="J72" s="332"/>
      <c r="K72" s="332"/>
      <c r="L72" s="332"/>
      <c r="M72" s="332"/>
      <c r="N72" s="332"/>
      <c r="O72" s="333"/>
      <c r="R72" s="47" t="str">
        <f t="shared" si="1"/>
        <v/>
      </c>
      <c r="S72" s="47"/>
      <c r="T72" s="47">
        <f t="shared" si="2"/>
        <v>0</v>
      </c>
    </row>
    <row r="73" spans="2:20" ht="35.25" customHeight="1">
      <c r="B73" s="246">
        <v>61</v>
      </c>
      <c r="C73" s="586" t="str">
        <f>IF(依頼入力フォーム!C198="","",依頼入力フォーム!C198)</f>
        <v/>
      </c>
      <c r="D73" s="587"/>
      <c r="E73" s="587"/>
      <c r="F73" s="587"/>
      <c r="G73" s="587"/>
      <c r="H73" s="588"/>
      <c r="I73" s="334"/>
      <c r="J73" s="332"/>
      <c r="K73" s="332"/>
      <c r="L73" s="332"/>
      <c r="M73" s="332"/>
      <c r="N73" s="332"/>
      <c r="O73" s="333"/>
      <c r="R73" s="47" t="str">
        <f t="shared" si="1"/>
        <v/>
      </c>
      <c r="S73" s="47"/>
      <c r="T73" s="47">
        <f t="shared" si="2"/>
        <v>0</v>
      </c>
    </row>
    <row r="74" spans="2:20" ht="35.25" customHeight="1">
      <c r="B74" s="246">
        <v>62</v>
      </c>
      <c r="C74" s="586" t="str">
        <f>IF(依頼入力フォーム!C199="","",依頼入力フォーム!C199)</f>
        <v/>
      </c>
      <c r="D74" s="587"/>
      <c r="E74" s="587"/>
      <c r="F74" s="587"/>
      <c r="G74" s="587"/>
      <c r="H74" s="588"/>
      <c r="I74" s="334"/>
      <c r="J74" s="332"/>
      <c r="K74" s="332"/>
      <c r="L74" s="332"/>
      <c r="M74" s="332"/>
      <c r="N74" s="332"/>
      <c r="O74" s="333"/>
      <c r="R74" s="47" t="str">
        <f t="shared" si="1"/>
        <v/>
      </c>
      <c r="S74" s="47"/>
      <c r="T74" s="47">
        <f t="shared" si="2"/>
        <v>0</v>
      </c>
    </row>
    <row r="75" spans="2:20" ht="35.25" customHeight="1">
      <c r="B75" s="246">
        <v>63</v>
      </c>
      <c r="C75" s="586" t="str">
        <f>IF(依頼入力フォーム!C200="","",依頼入力フォーム!C200)</f>
        <v/>
      </c>
      <c r="D75" s="587"/>
      <c r="E75" s="587"/>
      <c r="F75" s="587"/>
      <c r="G75" s="587"/>
      <c r="H75" s="588"/>
      <c r="I75" s="334"/>
      <c r="J75" s="332"/>
      <c r="K75" s="332"/>
      <c r="L75" s="332"/>
      <c r="M75" s="332"/>
      <c r="N75" s="332"/>
      <c r="O75" s="333"/>
      <c r="R75" s="47" t="str">
        <f t="shared" si="1"/>
        <v/>
      </c>
      <c r="S75" s="47"/>
      <c r="T75" s="47">
        <f t="shared" si="2"/>
        <v>0</v>
      </c>
    </row>
    <row r="76" spans="2:20" ht="35.25" customHeight="1">
      <c r="B76" s="246">
        <v>64</v>
      </c>
      <c r="C76" s="586" t="str">
        <f>IF(依頼入力フォーム!C201="","",依頼入力フォーム!C201)</f>
        <v/>
      </c>
      <c r="D76" s="587"/>
      <c r="E76" s="587"/>
      <c r="F76" s="587"/>
      <c r="G76" s="587"/>
      <c r="H76" s="588"/>
      <c r="I76" s="334"/>
      <c r="J76" s="332"/>
      <c r="K76" s="332"/>
      <c r="L76" s="332"/>
      <c r="M76" s="332"/>
      <c r="N76" s="332"/>
      <c r="O76" s="333"/>
      <c r="R76" s="47" t="str">
        <f t="shared" si="1"/>
        <v/>
      </c>
      <c r="S76" s="47"/>
      <c r="T76" s="47">
        <f t="shared" si="2"/>
        <v>0</v>
      </c>
    </row>
    <row r="77" spans="2:20" ht="35.25" customHeight="1">
      <c r="B77" s="246">
        <v>65</v>
      </c>
      <c r="C77" s="586" t="str">
        <f>IF(依頼入力フォーム!C202="","",依頼入力フォーム!C202)</f>
        <v/>
      </c>
      <c r="D77" s="587"/>
      <c r="E77" s="587"/>
      <c r="F77" s="587"/>
      <c r="G77" s="587"/>
      <c r="H77" s="588"/>
      <c r="I77" s="334"/>
      <c r="J77" s="332"/>
      <c r="K77" s="332"/>
      <c r="L77" s="332"/>
      <c r="M77" s="332"/>
      <c r="N77" s="332"/>
      <c r="O77" s="333"/>
      <c r="R77" s="47" t="str">
        <f t="shared" si="1"/>
        <v/>
      </c>
      <c r="S77" s="47"/>
      <c r="T77" s="47">
        <f t="shared" ref="T77:T112" si="3">COUNT(L77)</f>
        <v>0</v>
      </c>
    </row>
    <row r="78" spans="2:20" ht="35.25" customHeight="1">
      <c r="B78" s="246">
        <v>66</v>
      </c>
      <c r="C78" s="586" t="str">
        <f>IF(依頼入力フォーム!C203="","",依頼入力フォーム!C203)</f>
        <v/>
      </c>
      <c r="D78" s="587"/>
      <c r="E78" s="587"/>
      <c r="F78" s="587"/>
      <c r="G78" s="587"/>
      <c r="H78" s="588"/>
      <c r="I78" s="334"/>
      <c r="J78" s="332"/>
      <c r="K78" s="332"/>
      <c r="L78" s="332"/>
      <c r="M78" s="332"/>
      <c r="N78" s="332"/>
      <c r="O78" s="333"/>
      <c r="R78" s="47" t="str">
        <f t="shared" ref="R78:R112" si="4">IF(C78="","",IF(OR(T78&gt;0,$T$9&gt;0),$T$12,IF($U$9&gt;0,$U$8,"無")))</f>
        <v/>
      </c>
      <c r="S78" s="47"/>
      <c r="T78" s="47">
        <f t="shared" si="3"/>
        <v>0</v>
      </c>
    </row>
    <row r="79" spans="2:20" ht="35.25" customHeight="1">
      <c r="B79" s="246">
        <v>67</v>
      </c>
      <c r="C79" s="586" t="str">
        <f>IF(依頼入力フォーム!C204="","",依頼入力フォーム!C204)</f>
        <v/>
      </c>
      <c r="D79" s="587"/>
      <c r="E79" s="587"/>
      <c r="F79" s="587"/>
      <c r="G79" s="587"/>
      <c r="H79" s="588"/>
      <c r="I79" s="334"/>
      <c r="J79" s="332"/>
      <c r="K79" s="332"/>
      <c r="L79" s="332"/>
      <c r="M79" s="332"/>
      <c r="N79" s="332"/>
      <c r="O79" s="333"/>
      <c r="R79" s="47" t="str">
        <f t="shared" si="4"/>
        <v/>
      </c>
      <c r="S79" s="47"/>
      <c r="T79" s="47">
        <f t="shared" si="3"/>
        <v>0</v>
      </c>
    </row>
    <row r="80" spans="2:20" ht="35.25" customHeight="1">
      <c r="B80" s="246">
        <v>68</v>
      </c>
      <c r="C80" s="586" t="str">
        <f>IF(依頼入力フォーム!C205="","",依頼入力フォーム!C205)</f>
        <v/>
      </c>
      <c r="D80" s="587"/>
      <c r="E80" s="587"/>
      <c r="F80" s="587"/>
      <c r="G80" s="587"/>
      <c r="H80" s="588"/>
      <c r="I80" s="334"/>
      <c r="J80" s="332"/>
      <c r="K80" s="332"/>
      <c r="L80" s="332"/>
      <c r="M80" s="332"/>
      <c r="N80" s="332"/>
      <c r="O80" s="333"/>
      <c r="R80" s="47" t="str">
        <f t="shared" si="4"/>
        <v/>
      </c>
      <c r="S80" s="47"/>
      <c r="T80" s="47">
        <f t="shared" si="3"/>
        <v>0</v>
      </c>
    </row>
    <row r="81" spans="2:20" ht="35.25" customHeight="1">
      <c r="B81" s="246">
        <v>69</v>
      </c>
      <c r="C81" s="586" t="str">
        <f>IF(依頼入力フォーム!C206="","",依頼入力フォーム!C206)</f>
        <v/>
      </c>
      <c r="D81" s="587"/>
      <c r="E81" s="587"/>
      <c r="F81" s="587"/>
      <c r="G81" s="587"/>
      <c r="H81" s="588"/>
      <c r="I81" s="334"/>
      <c r="J81" s="332"/>
      <c r="K81" s="332"/>
      <c r="L81" s="332"/>
      <c r="M81" s="332"/>
      <c r="N81" s="332"/>
      <c r="O81" s="333"/>
      <c r="R81" s="47" t="str">
        <f t="shared" si="4"/>
        <v/>
      </c>
      <c r="S81" s="47"/>
      <c r="T81" s="47">
        <f t="shared" si="3"/>
        <v>0</v>
      </c>
    </row>
    <row r="82" spans="2:20" ht="35.25" customHeight="1">
      <c r="B82" s="246">
        <v>70</v>
      </c>
      <c r="C82" s="586" t="str">
        <f>IF(依頼入力フォーム!C207="","",依頼入力フォーム!C207)</f>
        <v/>
      </c>
      <c r="D82" s="587"/>
      <c r="E82" s="587"/>
      <c r="F82" s="587"/>
      <c r="G82" s="587"/>
      <c r="H82" s="588"/>
      <c r="I82" s="334"/>
      <c r="J82" s="332"/>
      <c r="K82" s="332"/>
      <c r="L82" s="332"/>
      <c r="M82" s="332"/>
      <c r="N82" s="332"/>
      <c r="O82" s="333"/>
      <c r="R82" s="47" t="str">
        <f t="shared" si="4"/>
        <v/>
      </c>
      <c r="S82" s="47"/>
      <c r="T82" s="47">
        <f t="shared" si="3"/>
        <v>0</v>
      </c>
    </row>
    <row r="83" spans="2:20" ht="35.25" customHeight="1">
      <c r="B83" s="246">
        <v>71</v>
      </c>
      <c r="C83" s="586" t="str">
        <f>IF(依頼入力フォーム!C208="","",依頼入力フォーム!C208)</f>
        <v/>
      </c>
      <c r="D83" s="587"/>
      <c r="E83" s="587"/>
      <c r="F83" s="587"/>
      <c r="G83" s="587"/>
      <c r="H83" s="588"/>
      <c r="I83" s="334"/>
      <c r="J83" s="332"/>
      <c r="K83" s="332"/>
      <c r="L83" s="332"/>
      <c r="M83" s="332"/>
      <c r="N83" s="332"/>
      <c r="O83" s="333"/>
      <c r="R83" s="47" t="str">
        <f t="shared" si="4"/>
        <v/>
      </c>
      <c r="S83" s="47"/>
      <c r="T83" s="47">
        <f t="shared" si="3"/>
        <v>0</v>
      </c>
    </row>
    <row r="84" spans="2:20" ht="35.25" customHeight="1">
      <c r="B84" s="246">
        <v>72</v>
      </c>
      <c r="C84" s="586" t="str">
        <f>IF(依頼入力フォーム!C209="","",依頼入力フォーム!C209)</f>
        <v/>
      </c>
      <c r="D84" s="587"/>
      <c r="E84" s="587"/>
      <c r="F84" s="587"/>
      <c r="G84" s="587"/>
      <c r="H84" s="588"/>
      <c r="I84" s="334"/>
      <c r="J84" s="332"/>
      <c r="K84" s="332"/>
      <c r="L84" s="332"/>
      <c r="M84" s="332"/>
      <c r="N84" s="332"/>
      <c r="O84" s="333"/>
      <c r="R84" s="47" t="str">
        <f t="shared" si="4"/>
        <v/>
      </c>
      <c r="S84" s="47"/>
      <c r="T84" s="47">
        <f t="shared" si="3"/>
        <v>0</v>
      </c>
    </row>
    <row r="85" spans="2:20" ht="35.25" customHeight="1">
      <c r="B85" s="246">
        <v>73</v>
      </c>
      <c r="C85" s="586" t="str">
        <f>IF(依頼入力フォーム!C210="","",依頼入力フォーム!C210)</f>
        <v/>
      </c>
      <c r="D85" s="587"/>
      <c r="E85" s="587"/>
      <c r="F85" s="587"/>
      <c r="G85" s="587"/>
      <c r="H85" s="588"/>
      <c r="I85" s="334"/>
      <c r="J85" s="332"/>
      <c r="K85" s="332"/>
      <c r="L85" s="332"/>
      <c r="M85" s="332"/>
      <c r="N85" s="332"/>
      <c r="O85" s="333"/>
      <c r="R85" s="47" t="str">
        <f t="shared" si="4"/>
        <v/>
      </c>
      <c r="S85" s="47"/>
      <c r="T85" s="47">
        <f t="shared" si="3"/>
        <v>0</v>
      </c>
    </row>
    <row r="86" spans="2:20" ht="35.25" customHeight="1">
      <c r="B86" s="246">
        <v>74</v>
      </c>
      <c r="C86" s="586" t="str">
        <f>IF(依頼入力フォーム!C211="","",依頼入力フォーム!C211)</f>
        <v/>
      </c>
      <c r="D86" s="587"/>
      <c r="E86" s="587"/>
      <c r="F86" s="587"/>
      <c r="G86" s="587"/>
      <c r="H86" s="588"/>
      <c r="I86" s="334"/>
      <c r="J86" s="332"/>
      <c r="K86" s="332"/>
      <c r="L86" s="332"/>
      <c r="M86" s="332"/>
      <c r="N86" s="332"/>
      <c r="O86" s="333"/>
      <c r="R86" s="47" t="str">
        <f t="shared" si="4"/>
        <v/>
      </c>
      <c r="S86" s="47"/>
      <c r="T86" s="47">
        <f t="shared" si="3"/>
        <v>0</v>
      </c>
    </row>
    <row r="87" spans="2:20" ht="35.25" customHeight="1">
      <c r="B87" s="246">
        <v>75</v>
      </c>
      <c r="C87" s="586" t="str">
        <f>IF(依頼入力フォーム!C212="","",依頼入力フォーム!C212)</f>
        <v/>
      </c>
      <c r="D87" s="587"/>
      <c r="E87" s="587"/>
      <c r="F87" s="587"/>
      <c r="G87" s="587"/>
      <c r="H87" s="588"/>
      <c r="I87" s="334"/>
      <c r="J87" s="332"/>
      <c r="K87" s="332"/>
      <c r="L87" s="332"/>
      <c r="M87" s="332"/>
      <c r="N87" s="332"/>
      <c r="O87" s="333"/>
      <c r="R87" s="47" t="str">
        <f t="shared" si="4"/>
        <v/>
      </c>
      <c r="S87" s="47"/>
      <c r="T87" s="47">
        <f t="shared" si="3"/>
        <v>0</v>
      </c>
    </row>
    <row r="88" spans="2:20" ht="35.25" customHeight="1">
      <c r="B88" s="246">
        <v>76</v>
      </c>
      <c r="C88" s="586" t="str">
        <f>IF(依頼入力フォーム!C213="","",依頼入力フォーム!C213)</f>
        <v/>
      </c>
      <c r="D88" s="587"/>
      <c r="E88" s="587"/>
      <c r="F88" s="587"/>
      <c r="G88" s="587"/>
      <c r="H88" s="588"/>
      <c r="I88" s="334"/>
      <c r="J88" s="332"/>
      <c r="K88" s="332"/>
      <c r="L88" s="332"/>
      <c r="M88" s="332"/>
      <c r="N88" s="332"/>
      <c r="O88" s="333"/>
      <c r="R88" s="47" t="str">
        <f t="shared" si="4"/>
        <v/>
      </c>
      <c r="S88" s="47"/>
      <c r="T88" s="47">
        <f t="shared" si="3"/>
        <v>0</v>
      </c>
    </row>
    <row r="89" spans="2:20" ht="35.25" customHeight="1">
      <c r="B89" s="246">
        <v>77</v>
      </c>
      <c r="C89" s="586" t="str">
        <f>IF(依頼入力フォーム!C214="","",依頼入力フォーム!C214)</f>
        <v/>
      </c>
      <c r="D89" s="587"/>
      <c r="E89" s="587"/>
      <c r="F89" s="587"/>
      <c r="G89" s="587"/>
      <c r="H89" s="588"/>
      <c r="I89" s="334"/>
      <c r="J89" s="332"/>
      <c r="K89" s="332"/>
      <c r="L89" s="332"/>
      <c r="M89" s="332"/>
      <c r="N89" s="332"/>
      <c r="O89" s="333"/>
      <c r="R89" s="47" t="str">
        <f t="shared" si="4"/>
        <v/>
      </c>
      <c r="S89" s="47"/>
      <c r="T89" s="47">
        <f t="shared" si="3"/>
        <v>0</v>
      </c>
    </row>
    <row r="90" spans="2:20" ht="35.25" customHeight="1">
      <c r="B90" s="246">
        <v>78</v>
      </c>
      <c r="C90" s="586" t="str">
        <f>IF(依頼入力フォーム!C215="","",依頼入力フォーム!C215)</f>
        <v/>
      </c>
      <c r="D90" s="587"/>
      <c r="E90" s="587"/>
      <c r="F90" s="587"/>
      <c r="G90" s="587"/>
      <c r="H90" s="588"/>
      <c r="I90" s="334"/>
      <c r="J90" s="332"/>
      <c r="K90" s="332"/>
      <c r="L90" s="332"/>
      <c r="M90" s="332"/>
      <c r="N90" s="332"/>
      <c r="O90" s="333"/>
      <c r="R90" s="47" t="str">
        <f t="shared" si="4"/>
        <v/>
      </c>
      <c r="S90" s="47"/>
      <c r="T90" s="47">
        <f t="shared" si="3"/>
        <v>0</v>
      </c>
    </row>
    <row r="91" spans="2:20" ht="35.25" customHeight="1">
      <c r="B91" s="246">
        <v>79</v>
      </c>
      <c r="C91" s="586" t="str">
        <f>IF(依頼入力フォーム!C216="","",依頼入力フォーム!C216)</f>
        <v/>
      </c>
      <c r="D91" s="587"/>
      <c r="E91" s="587"/>
      <c r="F91" s="587"/>
      <c r="G91" s="587"/>
      <c r="H91" s="588"/>
      <c r="I91" s="334"/>
      <c r="J91" s="332"/>
      <c r="K91" s="332"/>
      <c r="L91" s="332"/>
      <c r="M91" s="332"/>
      <c r="N91" s="332"/>
      <c r="O91" s="333"/>
      <c r="R91" s="47" t="str">
        <f t="shared" si="4"/>
        <v/>
      </c>
      <c r="S91" s="47"/>
      <c r="T91" s="47">
        <f t="shared" si="3"/>
        <v>0</v>
      </c>
    </row>
    <row r="92" spans="2:20" ht="35.25" customHeight="1">
      <c r="B92" s="246">
        <v>80</v>
      </c>
      <c r="C92" s="586" t="str">
        <f>IF(依頼入力フォーム!C217="","",依頼入力フォーム!C217)</f>
        <v/>
      </c>
      <c r="D92" s="587"/>
      <c r="E92" s="587"/>
      <c r="F92" s="587"/>
      <c r="G92" s="587"/>
      <c r="H92" s="588"/>
      <c r="I92" s="334"/>
      <c r="J92" s="332"/>
      <c r="K92" s="332"/>
      <c r="L92" s="332"/>
      <c r="M92" s="332"/>
      <c r="N92" s="332"/>
      <c r="O92" s="333"/>
      <c r="R92" s="47" t="str">
        <f t="shared" si="4"/>
        <v/>
      </c>
      <c r="S92" s="47"/>
      <c r="T92" s="47">
        <f t="shared" si="3"/>
        <v>0</v>
      </c>
    </row>
    <row r="93" spans="2:20" ht="35.25" customHeight="1">
      <c r="B93" s="246">
        <v>81</v>
      </c>
      <c r="C93" s="586" t="str">
        <f>IF(依頼入力フォーム!C218="","",依頼入力フォーム!C218)</f>
        <v/>
      </c>
      <c r="D93" s="587"/>
      <c r="E93" s="587"/>
      <c r="F93" s="587"/>
      <c r="G93" s="587"/>
      <c r="H93" s="588"/>
      <c r="I93" s="334"/>
      <c r="J93" s="332"/>
      <c r="K93" s="332"/>
      <c r="L93" s="332"/>
      <c r="M93" s="332"/>
      <c r="N93" s="332"/>
      <c r="O93" s="333"/>
      <c r="R93" s="47" t="str">
        <f t="shared" si="4"/>
        <v/>
      </c>
      <c r="S93" s="47"/>
      <c r="T93" s="47">
        <f t="shared" si="3"/>
        <v>0</v>
      </c>
    </row>
    <row r="94" spans="2:20" ht="35.25" customHeight="1">
      <c r="B94" s="246">
        <v>82</v>
      </c>
      <c r="C94" s="586" t="str">
        <f>IF(依頼入力フォーム!C219="","",依頼入力フォーム!C219)</f>
        <v/>
      </c>
      <c r="D94" s="587"/>
      <c r="E94" s="587"/>
      <c r="F94" s="587"/>
      <c r="G94" s="587"/>
      <c r="H94" s="588"/>
      <c r="I94" s="334"/>
      <c r="J94" s="332"/>
      <c r="K94" s="332"/>
      <c r="L94" s="332"/>
      <c r="M94" s="332"/>
      <c r="N94" s="332"/>
      <c r="O94" s="333"/>
      <c r="R94" s="47" t="str">
        <f t="shared" si="4"/>
        <v/>
      </c>
      <c r="S94" s="47"/>
      <c r="T94" s="47">
        <f t="shared" si="3"/>
        <v>0</v>
      </c>
    </row>
    <row r="95" spans="2:20" ht="35.25" customHeight="1">
      <c r="B95" s="246">
        <v>83</v>
      </c>
      <c r="C95" s="586" t="str">
        <f>IF(依頼入力フォーム!C220="","",依頼入力フォーム!C220)</f>
        <v/>
      </c>
      <c r="D95" s="587"/>
      <c r="E95" s="587"/>
      <c r="F95" s="587"/>
      <c r="G95" s="587"/>
      <c r="H95" s="588"/>
      <c r="I95" s="334"/>
      <c r="J95" s="332"/>
      <c r="K95" s="332"/>
      <c r="L95" s="332"/>
      <c r="M95" s="332"/>
      <c r="N95" s="332"/>
      <c r="O95" s="333"/>
      <c r="R95" s="47" t="str">
        <f t="shared" si="4"/>
        <v/>
      </c>
      <c r="S95" s="47"/>
      <c r="T95" s="47">
        <f t="shared" si="3"/>
        <v>0</v>
      </c>
    </row>
    <row r="96" spans="2:20" ht="35.25" customHeight="1">
      <c r="B96" s="246">
        <v>84</v>
      </c>
      <c r="C96" s="586" t="str">
        <f>IF(依頼入力フォーム!C221="","",依頼入力フォーム!C221)</f>
        <v/>
      </c>
      <c r="D96" s="587"/>
      <c r="E96" s="587"/>
      <c r="F96" s="587"/>
      <c r="G96" s="587"/>
      <c r="H96" s="588"/>
      <c r="I96" s="334"/>
      <c r="J96" s="332"/>
      <c r="K96" s="332"/>
      <c r="L96" s="332"/>
      <c r="M96" s="332"/>
      <c r="N96" s="332"/>
      <c r="O96" s="333"/>
      <c r="R96" s="47" t="str">
        <f t="shared" si="4"/>
        <v/>
      </c>
      <c r="S96" s="47"/>
      <c r="T96" s="47">
        <f t="shared" si="3"/>
        <v>0</v>
      </c>
    </row>
    <row r="97" spans="2:20" ht="35.25" customHeight="1">
      <c r="B97" s="246">
        <v>85</v>
      </c>
      <c r="C97" s="586" t="str">
        <f>IF(依頼入力フォーム!C222="","",依頼入力フォーム!C222)</f>
        <v/>
      </c>
      <c r="D97" s="587"/>
      <c r="E97" s="587"/>
      <c r="F97" s="587"/>
      <c r="G97" s="587"/>
      <c r="H97" s="588"/>
      <c r="I97" s="334"/>
      <c r="J97" s="332"/>
      <c r="K97" s="332"/>
      <c r="L97" s="332"/>
      <c r="M97" s="332"/>
      <c r="N97" s="332"/>
      <c r="O97" s="333"/>
      <c r="R97" s="47" t="str">
        <f t="shared" si="4"/>
        <v/>
      </c>
      <c r="S97" s="47"/>
      <c r="T97" s="47">
        <f t="shared" si="3"/>
        <v>0</v>
      </c>
    </row>
    <row r="98" spans="2:20" ht="35.25" customHeight="1">
      <c r="B98" s="246">
        <v>86</v>
      </c>
      <c r="C98" s="586" t="str">
        <f>IF(依頼入力フォーム!C223="","",依頼入力フォーム!C223)</f>
        <v/>
      </c>
      <c r="D98" s="587"/>
      <c r="E98" s="587"/>
      <c r="F98" s="587"/>
      <c r="G98" s="587"/>
      <c r="H98" s="588"/>
      <c r="I98" s="334"/>
      <c r="J98" s="332"/>
      <c r="K98" s="332"/>
      <c r="L98" s="332"/>
      <c r="M98" s="332"/>
      <c r="N98" s="332"/>
      <c r="O98" s="333"/>
      <c r="R98" s="47" t="str">
        <f t="shared" si="4"/>
        <v/>
      </c>
      <c r="S98" s="47"/>
      <c r="T98" s="47">
        <f t="shared" si="3"/>
        <v>0</v>
      </c>
    </row>
    <row r="99" spans="2:20" ht="35.25" customHeight="1">
      <c r="B99" s="246">
        <v>87</v>
      </c>
      <c r="C99" s="586" t="str">
        <f>IF(依頼入力フォーム!C224="","",依頼入力フォーム!C224)</f>
        <v/>
      </c>
      <c r="D99" s="587"/>
      <c r="E99" s="587"/>
      <c r="F99" s="587"/>
      <c r="G99" s="587"/>
      <c r="H99" s="588"/>
      <c r="I99" s="334"/>
      <c r="J99" s="332"/>
      <c r="K99" s="332"/>
      <c r="L99" s="332"/>
      <c r="M99" s="332"/>
      <c r="N99" s="332"/>
      <c r="O99" s="333"/>
      <c r="R99" s="47" t="str">
        <f t="shared" si="4"/>
        <v/>
      </c>
      <c r="S99" s="47"/>
      <c r="T99" s="47">
        <f t="shared" si="3"/>
        <v>0</v>
      </c>
    </row>
    <row r="100" spans="2:20" ht="35.25" customHeight="1">
      <c r="B100" s="246">
        <v>88</v>
      </c>
      <c r="C100" s="586" t="str">
        <f>IF(依頼入力フォーム!C225="","",依頼入力フォーム!C225)</f>
        <v/>
      </c>
      <c r="D100" s="587"/>
      <c r="E100" s="587"/>
      <c r="F100" s="587"/>
      <c r="G100" s="587"/>
      <c r="H100" s="588"/>
      <c r="I100" s="334"/>
      <c r="J100" s="332"/>
      <c r="K100" s="332"/>
      <c r="L100" s="332"/>
      <c r="M100" s="332"/>
      <c r="N100" s="332"/>
      <c r="O100" s="333"/>
      <c r="R100" s="47" t="str">
        <f t="shared" si="4"/>
        <v/>
      </c>
      <c r="S100" s="47"/>
      <c r="T100" s="47">
        <f t="shared" si="3"/>
        <v>0</v>
      </c>
    </row>
    <row r="101" spans="2:20" ht="35.25" customHeight="1">
      <c r="B101" s="246">
        <v>89</v>
      </c>
      <c r="C101" s="586" t="str">
        <f>IF(依頼入力フォーム!C226="","",依頼入力フォーム!C226)</f>
        <v/>
      </c>
      <c r="D101" s="587"/>
      <c r="E101" s="587"/>
      <c r="F101" s="587"/>
      <c r="G101" s="587"/>
      <c r="H101" s="588"/>
      <c r="I101" s="334"/>
      <c r="J101" s="332"/>
      <c r="K101" s="332"/>
      <c r="L101" s="332"/>
      <c r="M101" s="332"/>
      <c r="N101" s="332"/>
      <c r="O101" s="333"/>
      <c r="R101" s="47" t="str">
        <f t="shared" si="4"/>
        <v/>
      </c>
      <c r="S101" s="47"/>
      <c r="T101" s="47">
        <f t="shared" si="3"/>
        <v>0</v>
      </c>
    </row>
    <row r="102" spans="2:20" ht="35.25" customHeight="1">
      <c r="B102" s="246">
        <v>90</v>
      </c>
      <c r="C102" s="586" t="str">
        <f>IF(依頼入力フォーム!C227="","",依頼入力フォーム!C227)</f>
        <v/>
      </c>
      <c r="D102" s="587"/>
      <c r="E102" s="587"/>
      <c r="F102" s="587"/>
      <c r="G102" s="587"/>
      <c r="H102" s="588"/>
      <c r="I102" s="334"/>
      <c r="J102" s="332"/>
      <c r="K102" s="332"/>
      <c r="L102" s="332"/>
      <c r="M102" s="332"/>
      <c r="N102" s="332"/>
      <c r="O102" s="333"/>
      <c r="R102" s="47" t="str">
        <f t="shared" si="4"/>
        <v/>
      </c>
      <c r="S102" s="47"/>
      <c r="T102" s="47">
        <f t="shared" si="3"/>
        <v>0</v>
      </c>
    </row>
    <row r="103" spans="2:20" ht="35.25" customHeight="1">
      <c r="B103" s="246">
        <v>91</v>
      </c>
      <c r="C103" s="586" t="str">
        <f>IF(依頼入力フォーム!C228="","",依頼入力フォーム!C228)</f>
        <v/>
      </c>
      <c r="D103" s="587"/>
      <c r="E103" s="587"/>
      <c r="F103" s="587"/>
      <c r="G103" s="587"/>
      <c r="H103" s="588"/>
      <c r="I103" s="334"/>
      <c r="J103" s="332"/>
      <c r="K103" s="332"/>
      <c r="L103" s="332"/>
      <c r="M103" s="332"/>
      <c r="N103" s="332"/>
      <c r="O103" s="333"/>
      <c r="R103" s="47" t="str">
        <f t="shared" si="4"/>
        <v/>
      </c>
      <c r="S103" s="47"/>
      <c r="T103" s="47">
        <f t="shared" si="3"/>
        <v>0</v>
      </c>
    </row>
    <row r="104" spans="2:20" ht="35.25" customHeight="1">
      <c r="B104" s="246">
        <v>92</v>
      </c>
      <c r="C104" s="586" t="str">
        <f>IF(依頼入力フォーム!C229="","",依頼入力フォーム!C229)</f>
        <v/>
      </c>
      <c r="D104" s="587"/>
      <c r="E104" s="587"/>
      <c r="F104" s="587"/>
      <c r="G104" s="587"/>
      <c r="H104" s="588"/>
      <c r="I104" s="334"/>
      <c r="J104" s="332"/>
      <c r="K104" s="332"/>
      <c r="L104" s="332"/>
      <c r="M104" s="332"/>
      <c r="N104" s="332"/>
      <c r="O104" s="333"/>
      <c r="R104" s="47" t="str">
        <f t="shared" si="4"/>
        <v/>
      </c>
      <c r="S104" s="47"/>
      <c r="T104" s="47">
        <f t="shared" si="3"/>
        <v>0</v>
      </c>
    </row>
    <row r="105" spans="2:20" ht="35.25" customHeight="1">
      <c r="B105" s="246">
        <v>93</v>
      </c>
      <c r="C105" s="586" t="str">
        <f>IF(依頼入力フォーム!C230="","",依頼入力フォーム!C230)</f>
        <v/>
      </c>
      <c r="D105" s="587"/>
      <c r="E105" s="587"/>
      <c r="F105" s="587"/>
      <c r="G105" s="587"/>
      <c r="H105" s="588"/>
      <c r="I105" s="334"/>
      <c r="J105" s="332"/>
      <c r="K105" s="332"/>
      <c r="L105" s="332"/>
      <c r="M105" s="332"/>
      <c r="N105" s="332"/>
      <c r="O105" s="333"/>
      <c r="R105" s="47" t="str">
        <f t="shared" si="4"/>
        <v/>
      </c>
      <c r="S105" s="47"/>
      <c r="T105" s="47">
        <f t="shared" si="3"/>
        <v>0</v>
      </c>
    </row>
    <row r="106" spans="2:20" ht="35.25" customHeight="1">
      <c r="B106" s="246">
        <v>94</v>
      </c>
      <c r="C106" s="586" t="str">
        <f>IF(依頼入力フォーム!C231="","",依頼入力フォーム!C231)</f>
        <v/>
      </c>
      <c r="D106" s="587"/>
      <c r="E106" s="587"/>
      <c r="F106" s="587"/>
      <c r="G106" s="587"/>
      <c r="H106" s="588"/>
      <c r="I106" s="334"/>
      <c r="J106" s="332"/>
      <c r="K106" s="332"/>
      <c r="L106" s="332"/>
      <c r="M106" s="332"/>
      <c r="N106" s="332"/>
      <c r="O106" s="333"/>
      <c r="R106" s="47" t="str">
        <f t="shared" si="4"/>
        <v/>
      </c>
      <c r="S106" s="47"/>
      <c r="T106" s="47">
        <f t="shared" si="3"/>
        <v>0</v>
      </c>
    </row>
    <row r="107" spans="2:20" ht="35.25" customHeight="1">
      <c r="B107" s="246">
        <v>95</v>
      </c>
      <c r="C107" s="586" t="str">
        <f>IF(依頼入力フォーム!C232="","",依頼入力フォーム!C232)</f>
        <v/>
      </c>
      <c r="D107" s="587"/>
      <c r="E107" s="587"/>
      <c r="F107" s="587"/>
      <c r="G107" s="587"/>
      <c r="H107" s="588"/>
      <c r="I107" s="334"/>
      <c r="J107" s="332"/>
      <c r="K107" s="332"/>
      <c r="L107" s="332"/>
      <c r="M107" s="332"/>
      <c r="N107" s="332"/>
      <c r="O107" s="333"/>
      <c r="R107" s="47" t="str">
        <f t="shared" si="4"/>
        <v/>
      </c>
      <c r="S107" s="47"/>
      <c r="T107" s="47">
        <f t="shared" si="3"/>
        <v>0</v>
      </c>
    </row>
    <row r="108" spans="2:20" ht="35.25" customHeight="1">
      <c r="B108" s="246">
        <v>96</v>
      </c>
      <c r="C108" s="586" t="str">
        <f>IF(依頼入力フォーム!C233="","",依頼入力フォーム!C233)</f>
        <v/>
      </c>
      <c r="D108" s="587"/>
      <c r="E108" s="587"/>
      <c r="F108" s="587"/>
      <c r="G108" s="587"/>
      <c r="H108" s="588"/>
      <c r="I108" s="334"/>
      <c r="J108" s="332"/>
      <c r="K108" s="332"/>
      <c r="L108" s="332"/>
      <c r="M108" s="332"/>
      <c r="N108" s="332"/>
      <c r="O108" s="333"/>
      <c r="R108" s="47" t="str">
        <f t="shared" si="4"/>
        <v/>
      </c>
      <c r="S108" s="47"/>
      <c r="T108" s="47">
        <f t="shared" si="3"/>
        <v>0</v>
      </c>
    </row>
    <row r="109" spans="2:20" ht="35.25" customHeight="1">
      <c r="B109" s="246">
        <v>97</v>
      </c>
      <c r="C109" s="586" t="str">
        <f>IF(依頼入力フォーム!C234="","",依頼入力フォーム!C234)</f>
        <v/>
      </c>
      <c r="D109" s="587"/>
      <c r="E109" s="587"/>
      <c r="F109" s="587"/>
      <c r="G109" s="587"/>
      <c r="H109" s="588"/>
      <c r="I109" s="334"/>
      <c r="J109" s="332"/>
      <c r="K109" s="332"/>
      <c r="L109" s="332"/>
      <c r="M109" s="332"/>
      <c r="N109" s="332"/>
      <c r="O109" s="333"/>
      <c r="R109" s="47" t="str">
        <f t="shared" si="4"/>
        <v/>
      </c>
      <c r="S109" s="47"/>
      <c r="T109" s="47">
        <f t="shared" si="3"/>
        <v>0</v>
      </c>
    </row>
    <row r="110" spans="2:20" ht="35.25" customHeight="1">
      <c r="B110" s="246">
        <v>98</v>
      </c>
      <c r="C110" s="586" t="str">
        <f>IF(依頼入力フォーム!C235="","",依頼入力フォーム!C235)</f>
        <v/>
      </c>
      <c r="D110" s="587"/>
      <c r="E110" s="587"/>
      <c r="F110" s="587"/>
      <c r="G110" s="587"/>
      <c r="H110" s="588"/>
      <c r="I110" s="334"/>
      <c r="J110" s="332"/>
      <c r="K110" s="332"/>
      <c r="L110" s="332"/>
      <c r="M110" s="332"/>
      <c r="N110" s="332"/>
      <c r="O110" s="333"/>
      <c r="R110" s="47" t="str">
        <f t="shared" si="4"/>
        <v/>
      </c>
      <c r="S110" s="47"/>
      <c r="T110" s="47">
        <f t="shared" si="3"/>
        <v>0</v>
      </c>
    </row>
    <row r="111" spans="2:20" ht="35.25" customHeight="1">
      <c r="B111" s="246">
        <v>99</v>
      </c>
      <c r="C111" s="586" t="str">
        <f>IF(依頼入力フォーム!C236="","",依頼入力フォーム!C236)</f>
        <v/>
      </c>
      <c r="D111" s="587"/>
      <c r="E111" s="587"/>
      <c r="F111" s="587"/>
      <c r="G111" s="587"/>
      <c r="H111" s="588"/>
      <c r="I111" s="334"/>
      <c r="J111" s="332"/>
      <c r="K111" s="332"/>
      <c r="L111" s="332"/>
      <c r="M111" s="332"/>
      <c r="N111" s="332"/>
      <c r="O111" s="333"/>
      <c r="R111" s="47" t="str">
        <f t="shared" si="4"/>
        <v/>
      </c>
      <c r="S111" s="47"/>
      <c r="T111" s="47">
        <f t="shared" si="3"/>
        <v>0</v>
      </c>
    </row>
    <row r="112" spans="2:20" ht="35.25" customHeight="1">
      <c r="B112" s="246">
        <v>100</v>
      </c>
      <c r="C112" s="586" t="str">
        <f>IF(依頼入力フォーム!C237="","",依頼入力フォーム!C237)</f>
        <v/>
      </c>
      <c r="D112" s="587"/>
      <c r="E112" s="587"/>
      <c r="F112" s="587"/>
      <c r="G112" s="587"/>
      <c r="H112" s="588"/>
      <c r="I112" s="334"/>
      <c r="J112" s="332"/>
      <c r="K112" s="332"/>
      <c r="L112" s="332"/>
      <c r="M112" s="332"/>
      <c r="N112" s="332"/>
      <c r="O112" s="333"/>
      <c r="R112" s="47" t="str">
        <f t="shared" si="4"/>
        <v/>
      </c>
      <c r="S112" s="47"/>
      <c r="T112" s="47">
        <f t="shared" si="3"/>
        <v>0</v>
      </c>
    </row>
    <row r="113" spans="20:23" ht="15.75">
      <c r="T113" s="47"/>
      <c r="W113" s="250"/>
    </row>
  </sheetData>
  <sheetProtection algorithmName="SHA-512" hashValue="UQVyAxRfO74dAZAw93A8f6k62t8RaqRBNLTh57Wm7TBbjqmVUPNbJRsVNSnB3Od/ve0xTkaYiCUA8s3oIyrfCw==" saltValue="4fBTTbkw5ZXT7mc6OflakA==" spinCount="100000" sheet="1" objects="1" scenarios="1"/>
  <mergeCells count="115">
    <mergeCell ref="B10:B11"/>
    <mergeCell ref="M10:M11"/>
    <mergeCell ref="J1:N3"/>
    <mergeCell ref="M6:N7"/>
    <mergeCell ref="J6:K7"/>
    <mergeCell ref="N10:N11"/>
    <mergeCell ref="C15:H15"/>
    <mergeCell ref="C10:H11"/>
    <mergeCell ref="I10:I11"/>
    <mergeCell ref="A1:I1"/>
    <mergeCell ref="C16:H16"/>
    <mergeCell ref="C17:H17"/>
    <mergeCell ref="C18:H18"/>
    <mergeCell ref="C19:H19"/>
    <mergeCell ref="C20:H20"/>
    <mergeCell ref="J10:J11"/>
    <mergeCell ref="K10:K11"/>
    <mergeCell ref="C12:H12"/>
    <mergeCell ref="C13:H13"/>
    <mergeCell ref="C14:H14"/>
    <mergeCell ref="C27:H27"/>
    <mergeCell ref="C28:H28"/>
    <mergeCell ref="C29:H29"/>
    <mergeCell ref="C30:H30"/>
    <mergeCell ref="C31:H31"/>
    <mergeCell ref="C32:H32"/>
    <mergeCell ref="C21:H21"/>
    <mergeCell ref="C22:H22"/>
    <mergeCell ref="C23:H23"/>
    <mergeCell ref="C24:H24"/>
    <mergeCell ref="C25:H25"/>
    <mergeCell ref="C26:H26"/>
    <mergeCell ref="C39:H39"/>
    <mergeCell ref="C40:H40"/>
    <mergeCell ref="C41:H41"/>
    <mergeCell ref="C42:H42"/>
    <mergeCell ref="C43:H43"/>
    <mergeCell ref="C44:H44"/>
    <mergeCell ref="C33:H33"/>
    <mergeCell ref="C34:H34"/>
    <mergeCell ref="C35:H35"/>
    <mergeCell ref="C36:H36"/>
    <mergeCell ref="C37:H37"/>
    <mergeCell ref="C38:H38"/>
    <mergeCell ref="C51:H51"/>
    <mergeCell ref="C52:H52"/>
    <mergeCell ref="C53:H53"/>
    <mergeCell ref="C54:H54"/>
    <mergeCell ref="C55:H55"/>
    <mergeCell ref="C56:H56"/>
    <mergeCell ref="C45:H45"/>
    <mergeCell ref="C46:H46"/>
    <mergeCell ref="C47:H47"/>
    <mergeCell ref="C48:H48"/>
    <mergeCell ref="C49:H49"/>
    <mergeCell ref="C50:H50"/>
    <mergeCell ref="C63:H63"/>
    <mergeCell ref="C64:H64"/>
    <mergeCell ref="C65:H65"/>
    <mergeCell ref="C66:H66"/>
    <mergeCell ref="C67:H67"/>
    <mergeCell ref="C68:H68"/>
    <mergeCell ref="C57:H57"/>
    <mergeCell ref="C58:H58"/>
    <mergeCell ref="C59:H59"/>
    <mergeCell ref="C60:H60"/>
    <mergeCell ref="C61:H61"/>
    <mergeCell ref="C62:H62"/>
    <mergeCell ref="C75:H75"/>
    <mergeCell ref="C76:H76"/>
    <mergeCell ref="C77:H77"/>
    <mergeCell ref="C78:H78"/>
    <mergeCell ref="C79:H79"/>
    <mergeCell ref="C80:H80"/>
    <mergeCell ref="C69:H69"/>
    <mergeCell ref="C70:H70"/>
    <mergeCell ref="C71:H71"/>
    <mergeCell ref="C72:H72"/>
    <mergeCell ref="C73:H73"/>
    <mergeCell ref="C74:H74"/>
    <mergeCell ref="C88:H88"/>
    <mergeCell ref="C89:H89"/>
    <mergeCell ref="C90:H90"/>
    <mergeCell ref="C91:H91"/>
    <mergeCell ref="C92:H92"/>
    <mergeCell ref="C81:H81"/>
    <mergeCell ref="C82:H82"/>
    <mergeCell ref="C83:H83"/>
    <mergeCell ref="C84:H84"/>
    <mergeCell ref="C85:H85"/>
    <mergeCell ref="C86:H86"/>
    <mergeCell ref="O10:O11"/>
    <mergeCell ref="R11:R12"/>
    <mergeCell ref="C111:H111"/>
    <mergeCell ref="C112:H112"/>
    <mergeCell ref="L10:L11"/>
    <mergeCell ref="C105:H105"/>
    <mergeCell ref="C106:H106"/>
    <mergeCell ref="C107:H107"/>
    <mergeCell ref="C108:H108"/>
    <mergeCell ref="C109:H109"/>
    <mergeCell ref="C110:H110"/>
    <mergeCell ref="C99:H99"/>
    <mergeCell ref="C100:H100"/>
    <mergeCell ref="C101:H101"/>
    <mergeCell ref="C102:H102"/>
    <mergeCell ref="C103:H103"/>
    <mergeCell ref="C104:H104"/>
    <mergeCell ref="C93:H93"/>
    <mergeCell ref="C94:H94"/>
    <mergeCell ref="C95:H95"/>
    <mergeCell ref="C96:H96"/>
    <mergeCell ref="C97:H97"/>
    <mergeCell ref="C98:H98"/>
    <mergeCell ref="C87:H87"/>
  </mergeCells>
  <phoneticPr fontId="2"/>
  <conditionalFormatting sqref="B13:B112">
    <cfRule type="cellIs" dxfId="17" priority="10" operator="lessThan">
      <formula>1</formula>
    </cfRule>
  </conditionalFormatting>
  <conditionalFormatting sqref="C13:H112">
    <cfRule type="containsBlanks" dxfId="16" priority="8">
      <formula>LEN(TRIM(C13))=0</formula>
    </cfRule>
  </conditionalFormatting>
  <conditionalFormatting sqref="I12:K112">
    <cfRule type="containsBlanks" dxfId="15" priority="3">
      <formula>LEN(TRIM(I12))=0</formula>
    </cfRule>
  </conditionalFormatting>
  <conditionalFormatting sqref="J6:K7">
    <cfRule type="expression" dxfId="14" priority="2">
      <formula>$J$6&lt;&gt;""</formula>
    </cfRule>
  </conditionalFormatting>
  <conditionalFormatting sqref="L13:O112">
    <cfRule type="containsBlanks" dxfId="11" priority="9">
      <formula>LEN(TRIM(L13))=0</formula>
    </cfRule>
  </conditionalFormatting>
  <conditionalFormatting sqref="M6:N7">
    <cfRule type="expression" dxfId="10" priority="1">
      <formula>$M$6&lt;&gt;""</formula>
    </cfRule>
  </conditionalFormatting>
  <dataValidations count="2">
    <dataValidation imeMode="disabled" allowBlank="1" showInputMessage="1" sqref="J12:K12" xr:uid="{00000000-0002-0000-0100-000000000000}"/>
    <dataValidation imeMode="disabled" allowBlank="1" showInputMessage="1" showErrorMessage="1" sqref="I113:L1048576 L13:O112" xr:uid="{00000000-0002-0000-0100-000001000000}"/>
  </dataValidations>
  <pageMargins left="0.70866141732283472" right="0.70866141732283472" top="0.74803149606299213" bottom="0.74803149606299213" header="0.31496062992125984" footer="0.31496062992125984"/>
  <pageSetup paperSize="9" scale="60" orientation="portrait" r:id="rId1"/>
  <headerFooter>
    <oddHeader>&amp;LRB-7101-D1-03&amp;R制定日：2020.1.6　改訂日：2021.4.12</oddHeader>
  </headerFooter>
  <extLst>
    <ext xmlns:x14="http://schemas.microsoft.com/office/spreadsheetml/2009/9/main" uri="{78C0D931-6437-407d-A8EE-F0AAD7539E65}">
      <x14:conditionalFormattings>
        <x14:conditionalFormatting xmlns:xm="http://schemas.microsoft.com/office/excel/2006/main">
          <x14:cfRule type="expression" priority="12" id="{834D2BAD-C7DF-4EAF-9A50-9D03F098290F}">
            <xm:f>#REF!='\\10.81.11.170\Personal\Users\BTP8\Desktop\kumamaru\福島用マニュアル\ASM\依頼書\汎用\[【ゲルマ分析依頼用紙】 提案1-17試料情報は別シート.xlsx]プルダウン（非表示予定）'!#REF!</xm:f>
            <x14:dxf>
              <font>
                <b/>
                <i val="0"/>
                <color auto="1"/>
              </font>
              <fill>
                <patternFill>
                  <bgColor theme="0"/>
                </patternFill>
              </fill>
            </x14:dxf>
          </x14:cfRule>
          <xm:sqref>L10</xm:sqref>
        </x14:conditionalFormatting>
        <x14:conditionalFormatting xmlns:xm="http://schemas.microsoft.com/office/excel/2006/main">
          <x14:cfRule type="expression" priority="13" id="{0B80E5D4-7AF7-4480-9807-A07BDBD1D973}">
            <xm:f>#REF!='\\10.81.11.170\Personal\Users\BTP8\Desktop\kumamaru\福島用マニュアル\ASM\依頼書\汎用\[【ゲルマ分析依頼用紙】 提案1-12.xlsx]プルダウン（非表示予定）'!#REF!</xm:f>
            <x14:dxf>
              <font>
                <b/>
                <i val="0"/>
                <color auto="1"/>
              </font>
              <fill>
                <patternFill>
                  <bgColor theme="0"/>
                </patternFill>
              </fill>
            </x14:dxf>
          </x14:cfRule>
          <xm:sqref>L12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xr:uid="{00000000-0002-0000-0100-000002000000}">
          <x14:formula1>
            <xm:f>'プルダウン（非表示予定）'!$C$39:$G$39</xm:f>
          </x14:formula1>
          <xm:sqref>I13:I112</xm:sqref>
        </x14:dataValidation>
        <x14:dataValidation type="list" imeMode="disabled" allowBlank="1" showInputMessage="1" showErrorMessage="1" xr:uid="{00000000-0002-0000-0100-000003000000}">
          <x14:formula1>
            <xm:f>'プルダウン（非表示予定）'!$C$45:$F$45</xm:f>
          </x14:formula1>
          <xm:sqref>J13:K112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V240"/>
  <sheetViews>
    <sheetView showGridLines="0" zoomScaleNormal="100" zoomScaleSheetLayoutView="115" workbookViewId="0">
      <selection sqref="A1:I2"/>
    </sheetView>
  </sheetViews>
  <sheetFormatPr defaultColWidth="0" defaultRowHeight="15.75" zeroHeight="1"/>
  <cols>
    <col min="1" max="1" width="3.875" style="253" customWidth="1"/>
    <col min="2" max="21" width="3.625" style="253" customWidth="1"/>
    <col min="22" max="26" width="5.875" style="253" customWidth="1"/>
    <col min="27" max="35" width="4.375" style="253" hidden="1" customWidth="1"/>
    <col min="36" max="36" width="4.375" style="256" hidden="1" customWidth="1"/>
    <col min="37" max="48" width="4.375" style="253" hidden="1" customWidth="1"/>
    <col min="49" max="16384" width="9" style="253" hidden="1"/>
  </cols>
  <sheetData>
    <row r="1" spans="1:39" ht="15.75" customHeight="1">
      <c r="A1" s="598" t="s">
        <v>472</v>
      </c>
      <c r="B1" s="598"/>
      <c r="C1" s="598"/>
      <c r="D1" s="598"/>
      <c r="E1" s="598"/>
      <c r="F1" s="598"/>
      <c r="G1" s="598"/>
      <c r="H1" s="598"/>
      <c r="I1" s="598"/>
      <c r="L1" s="254" t="s">
        <v>23</v>
      </c>
      <c r="M1" s="255" t="s">
        <v>286</v>
      </c>
    </row>
    <row r="2" spans="1:39" ht="14.25" customHeight="1">
      <c r="A2" s="598"/>
      <c r="B2" s="598"/>
      <c r="C2" s="598"/>
      <c r="D2" s="598"/>
      <c r="E2" s="598"/>
      <c r="F2" s="598"/>
      <c r="G2" s="598"/>
      <c r="H2" s="598"/>
      <c r="I2" s="598"/>
      <c r="J2" s="257"/>
      <c r="M2" s="258" t="s">
        <v>284</v>
      </c>
      <c r="N2" s="259"/>
      <c r="V2" s="599" t="str">
        <f>IF(依頼入力フォーム!BG30=TRUE,"依頼入力フォームに戻る","※契約事項をご確認ください")</f>
        <v>※契約事項をご確認ください</v>
      </c>
      <c r="W2" s="599"/>
      <c r="X2" s="599"/>
      <c r="Y2" s="599"/>
      <c r="Z2" s="599"/>
    </row>
    <row r="3" spans="1:39" ht="14.25" customHeight="1">
      <c r="C3" s="260"/>
      <c r="D3" s="261"/>
      <c r="F3" s="261"/>
      <c r="G3" s="261"/>
      <c r="H3" s="261"/>
      <c r="I3" s="261"/>
      <c r="J3" s="261"/>
      <c r="L3" s="261"/>
      <c r="M3" s="258" t="s">
        <v>538</v>
      </c>
      <c r="V3" s="599"/>
      <c r="W3" s="599"/>
      <c r="X3" s="599"/>
      <c r="Y3" s="599"/>
      <c r="Z3" s="599"/>
      <c r="AF3" s="262"/>
      <c r="AG3" s="262"/>
      <c r="AH3" s="262"/>
      <c r="AI3" s="256"/>
      <c r="AK3" s="257"/>
      <c r="AL3" s="257"/>
      <c r="AM3" s="257"/>
    </row>
    <row r="4" spans="1:39" ht="14.25" customHeight="1" thickBot="1">
      <c r="C4" s="263"/>
      <c r="D4" s="261"/>
      <c r="F4" s="261"/>
      <c r="G4" s="261"/>
      <c r="H4" s="261"/>
      <c r="I4" s="261"/>
      <c r="J4" s="261"/>
      <c r="L4" s="261"/>
      <c r="M4" s="255" t="s">
        <v>473</v>
      </c>
      <c r="V4" s="599"/>
      <c r="W4" s="599"/>
      <c r="X4" s="599"/>
      <c r="Y4" s="599"/>
      <c r="Z4" s="599"/>
      <c r="AF4" s="257"/>
      <c r="AG4" s="257"/>
      <c r="AH4" s="257"/>
      <c r="AI4" s="256"/>
      <c r="AK4" s="257"/>
      <c r="AL4" s="257"/>
      <c r="AM4" s="257"/>
    </row>
    <row r="5" spans="1:39" s="264" customFormat="1" ht="12" customHeight="1">
      <c r="A5" s="692" t="s">
        <v>254</v>
      </c>
      <c r="B5" s="600" t="s">
        <v>255</v>
      </c>
      <c r="C5" s="601"/>
      <c r="D5" s="601"/>
      <c r="E5" s="601"/>
      <c r="F5" s="601"/>
      <c r="G5" s="601"/>
      <c r="H5" s="601"/>
      <c r="I5" s="601"/>
      <c r="J5" s="601"/>
      <c r="K5" s="601"/>
      <c r="L5" s="601"/>
      <c r="M5" s="602"/>
      <c r="N5" s="603" t="s">
        <v>256</v>
      </c>
      <c r="O5" s="601"/>
      <c r="P5" s="601"/>
      <c r="Q5" s="601"/>
      <c r="R5" s="601"/>
      <c r="S5" s="601"/>
      <c r="T5" s="601"/>
      <c r="U5" s="604"/>
      <c r="AF5" s="257"/>
      <c r="AG5" s="257"/>
      <c r="AH5" s="257"/>
      <c r="AI5" s="256"/>
      <c r="AJ5" s="256"/>
      <c r="AK5" s="257"/>
      <c r="AL5" s="257"/>
      <c r="AM5" s="257"/>
    </row>
    <row r="6" spans="1:39" ht="18.95" customHeight="1">
      <c r="A6" s="693"/>
      <c r="B6" s="605" t="str">
        <f>IF(依頼入力フォーム!BG30=FALSE,"",IF(依頼入力フォーム!G44="",""," "&amp;依頼入力フォーム!G44))</f>
        <v/>
      </c>
      <c r="C6" s="606"/>
      <c r="D6" s="606"/>
      <c r="E6" s="606"/>
      <c r="F6" s="606"/>
      <c r="G6" s="606"/>
      <c r="H6" s="606"/>
      <c r="I6" s="606"/>
      <c r="J6" s="606"/>
      <c r="K6" s="606"/>
      <c r="L6" s="606"/>
      <c r="M6" s="607"/>
      <c r="N6" s="611" t="str">
        <f>IF(依頼入力フォーム!BG30=FALSE,"",IF(依頼入力フォーム!G47="",""," "&amp;依頼入力フォーム!G47))</f>
        <v/>
      </c>
      <c r="O6" s="612"/>
      <c r="P6" s="612"/>
      <c r="Q6" s="612"/>
      <c r="R6" s="612"/>
      <c r="S6" s="612"/>
      <c r="T6" s="612"/>
      <c r="U6" s="613"/>
      <c r="AI6" s="256"/>
    </row>
    <row r="7" spans="1:39" ht="18.95" customHeight="1">
      <c r="A7" s="693"/>
      <c r="B7" s="608"/>
      <c r="C7" s="609"/>
      <c r="D7" s="609"/>
      <c r="E7" s="609"/>
      <c r="F7" s="609"/>
      <c r="G7" s="609"/>
      <c r="H7" s="609"/>
      <c r="I7" s="609"/>
      <c r="J7" s="609"/>
      <c r="K7" s="609"/>
      <c r="L7" s="609"/>
      <c r="M7" s="610"/>
      <c r="N7" s="614"/>
      <c r="O7" s="615"/>
      <c r="P7" s="615"/>
      <c r="Q7" s="615"/>
      <c r="R7" s="615"/>
      <c r="S7" s="615"/>
      <c r="T7" s="615"/>
      <c r="U7" s="616"/>
      <c r="AA7" s="355" t="s">
        <v>257</v>
      </c>
      <c r="AB7" s="355"/>
      <c r="AC7" s="355"/>
    </row>
    <row r="8" spans="1:39" s="264" customFormat="1" ht="12" customHeight="1">
      <c r="A8" s="693"/>
      <c r="B8" s="617" t="s">
        <v>258</v>
      </c>
      <c r="C8" s="618"/>
      <c r="D8" s="618"/>
      <c r="E8" s="618"/>
      <c r="F8" s="618"/>
      <c r="G8" s="618"/>
      <c r="H8" s="631" t="s">
        <v>259</v>
      </c>
      <c r="I8" s="632"/>
      <c r="J8" s="632"/>
      <c r="K8" s="632"/>
      <c r="L8" s="632"/>
      <c r="M8" s="632"/>
      <c r="N8" s="632"/>
      <c r="O8" s="632"/>
      <c r="P8" s="632"/>
      <c r="Q8" s="632"/>
      <c r="R8" s="632"/>
      <c r="S8" s="632"/>
      <c r="T8" s="632"/>
      <c r="U8" s="633"/>
      <c r="AA8" s="356" t="s">
        <v>260</v>
      </c>
      <c r="AB8" s="356">
        <v>39</v>
      </c>
      <c r="AC8" s="356">
        <f>IF(S15&lt;=10,AB8,IF(S15&lt;=40,AB9,IF(S15&lt;=70,AB10,AB11)))</f>
        <v>143</v>
      </c>
      <c r="AJ8" s="256"/>
    </row>
    <row r="9" spans="1:39" ht="15.6" customHeight="1">
      <c r="A9" s="693"/>
      <c r="B9" s="634" t="str">
        <f>IF(依頼入力フォーム!BG30=FALSE,"",IF(依頼入力フォーム!G48="","",依頼入力フォーム!G48&amp;" 様"))</f>
        <v/>
      </c>
      <c r="C9" s="635"/>
      <c r="D9" s="635"/>
      <c r="E9" s="635"/>
      <c r="F9" s="635"/>
      <c r="G9" s="636"/>
      <c r="H9" s="265" t="s">
        <v>261</v>
      </c>
      <c r="I9" s="640" t="str">
        <f>IF(依頼入力フォーム!BG30=FALSE,"",IF(依頼入力フォーム!G45="","",依頼入力フォーム!G45))</f>
        <v/>
      </c>
      <c r="J9" s="640"/>
      <c r="K9" s="640"/>
      <c r="L9" s="266"/>
      <c r="M9" s="266"/>
      <c r="N9" s="266"/>
      <c r="O9" s="266"/>
      <c r="P9" s="266"/>
      <c r="Q9" s="266"/>
      <c r="R9" s="266"/>
      <c r="S9" s="266"/>
      <c r="T9" s="266"/>
      <c r="U9" s="267"/>
      <c r="AA9" s="357" t="s">
        <v>262</v>
      </c>
      <c r="AB9" s="357">
        <v>73</v>
      </c>
      <c r="AC9" s="357"/>
    </row>
    <row r="10" spans="1:39" ht="24" customHeight="1">
      <c r="A10" s="693"/>
      <c r="B10" s="637"/>
      <c r="C10" s="638"/>
      <c r="D10" s="638"/>
      <c r="E10" s="638"/>
      <c r="F10" s="638"/>
      <c r="G10" s="639"/>
      <c r="H10" s="641" t="str">
        <f>IF(依頼入力フォーム!BG30=FALSE,"",IF(依頼入力フォーム!G46="","",依頼入力フォーム!G46))</f>
        <v/>
      </c>
      <c r="I10" s="642"/>
      <c r="J10" s="642"/>
      <c r="K10" s="642"/>
      <c r="L10" s="642"/>
      <c r="M10" s="642"/>
      <c r="N10" s="642"/>
      <c r="O10" s="642"/>
      <c r="P10" s="642"/>
      <c r="Q10" s="642"/>
      <c r="R10" s="642"/>
      <c r="S10" s="642"/>
      <c r="T10" s="642"/>
      <c r="U10" s="643"/>
      <c r="AA10" s="356" t="s">
        <v>263</v>
      </c>
      <c r="AB10" s="356">
        <v>107</v>
      </c>
      <c r="AC10" s="356"/>
    </row>
    <row r="11" spans="1:39" s="264" customFormat="1" ht="12" customHeight="1">
      <c r="A11" s="693"/>
      <c r="B11" s="617" t="s">
        <v>264</v>
      </c>
      <c r="C11" s="618"/>
      <c r="D11" s="618"/>
      <c r="E11" s="618"/>
      <c r="F11" s="618"/>
      <c r="G11" s="631" t="s">
        <v>265</v>
      </c>
      <c r="H11" s="632"/>
      <c r="I11" s="632"/>
      <c r="J11" s="632"/>
      <c r="K11" s="644"/>
      <c r="L11" s="645" t="s">
        <v>266</v>
      </c>
      <c r="M11" s="645"/>
      <c r="N11" s="645"/>
      <c r="O11" s="645"/>
      <c r="P11" s="645"/>
      <c r="Q11" s="645"/>
      <c r="R11" s="645"/>
      <c r="S11" s="645"/>
      <c r="T11" s="645"/>
      <c r="U11" s="646"/>
      <c r="AA11" s="356" t="s">
        <v>267</v>
      </c>
      <c r="AB11" s="356">
        <v>143</v>
      </c>
      <c r="AC11" s="356"/>
      <c r="AJ11" s="256"/>
    </row>
    <row r="12" spans="1:39" ht="19.5" customHeight="1" thickBot="1">
      <c r="A12" s="268"/>
      <c r="B12" s="619" t="str">
        <f>IF(依頼入力フォーム!BG30=FALSE,"",IF(依頼入力フォーム!G49="","",依頼入力フォーム!G49))</f>
        <v/>
      </c>
      <c r="C12" s="620"/>
      <c r="D12" s="620"/>
      <c r="E12" s="620"/>
      <c r="F12" s="620"/>
      <c r="G12" s="621" t="str">
        <f>IF(依頼入力フォーム!BG30=FALSE,"",IF(依頼入力フォーム!G50="","",依頼入力フォーム!G50))</f>
        <v/>
      </c>
      <c r="H12" s="620"/>
      <c r="I12" s="620"/>
      <c r="J12" s="620"/>
      <c r="K12" s="622"/>
      <c r="L12" s="623" t="str">
        <f>IF(依頼入力フォーム!BG30=FALSE,"",IF(依頼入力フォーム!G51="","",依頼入力フォーム!G51))</f>
        <v/>
      </c>
      <c r="M12" s="623"/>
      <c r="N12" s="623"/>
      <c r="O12" s="623"/>
      <c r="P12" s="623"/>
      <c r="Q12" s="623"/>
      <c r="R12" s="623"/>
      <c r="S12" s="623"/>
      <c r="T12" s="623"/>
      <c r="U12" s="624"/>
      <c r="AA12" s="357"/>
      <c r="AB12" s="357"/>
      <c r="AC12" s="357"/>
    </row>
    <row r="13" spans="1:39" ht="9" customHeight="1" thickBot="1">
      <c r="A13" s="47"/>
    </row>
    <row r="14" spans="1:39" s="269" customFormat="1" ht="12" customHeight="1">
      <c r="A14" s="625" t="s">
        <v>268</v>
      </c>
      <c r="B14" s="600" t="s">
        <v>269</v>
      </c>
      <c r="C14" s="601"/>
      <c r="D14" s="601"/>
      <c r="E14" s="601"/>
      <c r="F14" s="601"/>
      <c r="G14" s="601"/>
      <c r="H14" s="601"/>
      <c r="I14" s="601"/>
      <c r="J14" s="601"/>
      <c r="K14" s="601"/>
      <c r="L14" s="601"/>
      <c r="M14" s="601"/>
      <c r="N14" s="601"/>
      <c r="O14" s="601"/>
      <c r="P14" s="601"/>
      <c r="Q14" s="601"/>
      <c r="R14" s="601"/>
      <c r="S14" s="603" t="s">
        <v>270</v>
      </c>
      <c r="T14" s="601"/>
      <c r="U14" s="604"/>
      <c r="AA14" s="253"/>
      <c r="AB14" s="253"/>
      <c r="AC14" s="253"/>
      <c r="AJ14" s="256"/>
    </row>
    <row r="15" spans="1:39" ht="32.25" customHeight="1">
      <c r="A15" s="626"/>
      <c r="B15" s="605" t="str">
        <f>IF(依頼入力フォーム!BG30=FALSE,"",IF(依頼入力フォーム!G75="",""," "&amp;依頼入力フォーム!G75))</f>
        <v/>
      </c>
      <c r="C15" s="606"/>
      <c r="D15" s="606"/>
      <c r="E15" s="606"/>
      <c r="F15" s="606"/>
      <c r="G15" s="606"/>
      <c r="H15" s="609"/>
      <c r="I15" s="609"/>
      <c r="J15" s="609"/>
      <c r="K15" s="609"/>
      <c r="L15" s="609"/>
      <c r="M15" s="609"/>
      <c r="N15" s="609"/>
      <c r="O15" s="609"/>
      <c r="P15" s="609"/>
      <c r="Q15" s="609"/>
      <c r="R15" s="609"/>
      <c r="S15" s="649" t="str">
        <f>IF(依頼入力フォーム!BG30=FALSE,"",依頼入力フォーム!CE50)</f>
        <v/>
      </c>
      <c r="T15" s="650"/>
      <c r="U15" s="651"/>
      <c r="AA15" s="269"/>
      <c r="AB15" s="269"/>
      <c r="AC15" s="269"/>
    </row>
    <row r="16" spans="1:39" s="264" customFormat="1" ht="12" customHeight="1">
      <c r="A16" s="626"/>
      <c r="B16" s="270" t="s">
        <v>558</v>
      </c>
      <c r="C16" s="271"/>
      <c r="D16" s="271"/>
      <c r="E16" s="271"/>
      <c r="F16" s="271"/>
      <c r="G16" s="271"/>
      <c r="H16" s="271"/>
      <c r="I16" s="271"/>
      <c r="J16" s="271"/>
      <c r="K16" s="271"/>
      <c r="L16" s="271"/>
      <c r="M16" s="271"/>
      <c r="N16" s="272" t="s">
        <v>559</v>
      </c>
      <c r="O16" s="271"/>
      <c r="P16" s="271"/>
      <c r="Q16" s="273"/>
      <c r="R16" s="272" t="s">
        <v>274</v>
      </c>
      <c r="S16" s="271"/>
      <c r="T16" s="271"/>
      <c r="U16" s="274"/>
      <c r="AA16" s="253"/>
      <c r="AB16" s="253"/>
      <c r="AC16" s="253"/>
    </row>
    <row r="17" spans="1:29" ht="18" customHeight="1">
      <c r="A17" s="626"/>
      <c r="B17" s="652" t="str">
        <f>IF(依頼入力フォーム!BG30=FALSE,""," "&amp;依頼入力フォーム!G74)</f>
        <v/>
      </c>
      <c r="C17" s="653"/>
      <c r="D17" s="653"/>
      <c r="E17" s="653"/>
      <c r="F17" s="653"/>
      <c r="G17" s="653"/>
      <c r="H17" s="653"/>
      <c r="I17" s="653"/>
      <c r="J17" s="653"/>
      <c r="K17" s="653"/>
      <c r="L17" s="653"/>
      <c r="M17" s="653"/>
      <c r="N17" s="659" t="str">
        <f>IF(依頼入力フォーム!BG30=FALSE,"",依頼入力フォーム!CF2)</f>
        <v/>
      </c>
      <c r="O17" s="660"/>
      <c r="P17" s="660"/>
      <c r="Q17" s="661"/>
      <c r="R17" s="659" t="str">
        <f>IF(依頼入力フォーム!BG30=FALSE,"",依頼入力フォーム!CF3)</f>
        <v/>
      </c>
      <c r="S17" s="660"/>
      <c r="T17" s="660"/>
      <c r="U17" s="665"/>
      <c r="W17" s="266"/>
      <c r="X17" s="266"/>
      <c r="Y17" s="266"/>
      <c r="AA17" s="264"/>
      <c r="AB17" s="264"/>
      <c r="AC17" s="264"/>
    </row>
    <row r="18" spans="1:29" ht="18" customHeight="1">
      <c r="A18" s="626"/>
      <c r="B18" s="654"/>
      <c r="C18" s="655"/>
      <c r="D18" s="655"/>
      <c r="E18" s="655"/>
      <c r="F18" s="655"/>
      <c r="G18" s="655"/>
      <c r="H18" s="655"/>
      <c r="I18" s="655"/>
      <c r="J18" s="655"/>
      <c r="K18" s="655"/>
      <c r="L18" s="655"/>
      <c r="M18" s="655"/>
      <c r="N18" s="662"/>
      <c r="O18" s="663"/>
      <c r="P18" s="663"/>
      <c r="Q18" s="664"/>
      <c r="R18" s="662"/>
      <c r="S18" s="663"/>
      <c r="T18" s="663"/>
      <c r="U18" s="666"/>
      <c r="W18" s="266"/>
      <c r="X18" s="266"/>
      <c r="Y18" s="266"/>
      <c r="AA18" s="253" t="str">
        <f>IF(依頼入力フォーム!BG30=FALSE,"",IF(依頼入力フォーム!G91="","",依頼入力フォーム!G91))</f>
        <v/>
      </c>
    </row>
    <row r="19" spans="1:29" s="264" customFormat="1" ht="24" customHeight="1">
      <c r="A19" s="626"/>
      <c r="B19" s="656" t="str">
        <f>IF(OR(N17="",N17=0,N17="お客様情報宛"),"","[成績書送付先詳細]"&amp;"      "&amp;依頼入力フォーム!CH2)</f>
        <v/>
      </c>
      <c r="C19" s="657"/>
      <c r="D19" s="657"/>
      <c r="E19" s="657"/>
      <c r="F19" s="657"/>
      <c r="G19" s="657"/>
      <c r="H19" s="657"/>
      <c r="I19" s="657"/>
      <c r="J19" s="657"/>
      <c r="K19" s="657"/>
      <c r="L19" s="657"/>
      <c r="M19" s="657"/>
      <c r="N19" s="657"/>
      <c r="O19" s="657"/>
      <c r="P19" s="657"/>
      <c r="Q19" s="657"/>
      <c r="R19" s="657"/>
      <c r="S19" s="657"/>
      <c r="T19" s="657"/>
      <c r="U19" s="658"/>
    </row>
    <row r="20" spans="1:29" ht="24" customHeight="1">
      <c r="A20" s="626"/>
      <c r="B20" s="656" t="str">
        <f>IF(OR(R17="",R17=0,R17="お客様情報宛",R17="指定成績書送付先"),"","[請求先詳細]"&amp;"    "&amp;依頼入力フォーム!CH3)</f>
        <v/>
      </c>
      <c r="C20" s="657"/>
      <c r="D20" s="657"/>
      <c r="E20" s="657"/>
      <c r="F20" s="657"/>
      <c r="G20" s="657"/>
      <c r="H20" s="657"/>
      <c r="I20" s="657"/>
      <c r="J20" s="657"/>
      <c r="K20" s="657"/>
      <c r="L20" s="657"/>
      <c r="M20" s="657"/>
      <c r="N20" s="657"/>
      <c r="O20" s="657"/>
      <c r="P20" s="657"/>
      <c r="Q20" s="657"/>
      <c r="R20" s="657"/>
      <c r="S20" s="657"/>
      <c r="T20" s="657"/>
      <c r="U20" s="658"/>
    </row>
    <row r="21" spans="1:29" ht="12" customHeight="1">
      <c r="A21" s="626"/>
      <c r="B21" s="270" t="s">
        <v>271</v>
      </c>
      <c r="C21" s="271"/>
      <c r="D21" s="271"/>
      <c r="E21" s="272" t="s">
        <v>272</v>
      </c>
      <c r="F21" s="271"/>
      <c r="G21" s="273"/>
      <c r="H21" s="272" t="s">
        <v>273</v>
      </c>
      <c r="I21" s="264"/>
      <c r="J21" s="264"/>
      <c r="K21" s="272" t="s">
        <v>560</v>
      </c>
      <c r="L21" s="271"/>
      <c r="M21" s="271"/>
      <c r="N21" s="272" t="s">
        <v>561</v>
      </c>
      <c r="O21" s="271"/>
      <c r="P21" s="275" t="s">
        <v>280</v>
      </c>
      <c r="Q21" s="273"/>
      <c r="R21" s="264" t="s">
        <v>281</v>
      </c>
      <c r="S21" s="271"/>
      <c r="T21" s="272" t="s">
        <v>282</v>
      </c>
      <c r="U21" s="274"/>
    </row>
    <row r="22" spans="1:29" s="264" customFormat="1" ht="19.5" customHeight="1">
      <c r="A22" s="626"/>
      <c r="B22" s="627" t="str">
        <f>IF(依頼入力フォーム!$BG$30=FALSE,"",IF(依頼入力フォーム!G91="","",IF(COUNTIF(AA18,"*指*"),"指定無"&amp;CHAR(10)&amp;"分析後廃棄",IF(COUNTIF(AA18,"*返*"),"試料返却","長期保管"))))</f>
        <v/>
      </c>
      <c r="C22" s="628"/>
      <c r="D22" s="628"/>
      <c r="E22" s="694" t="str">
        <f>IF(依頼入力フォーム!BG30=FALSE,"",依頼入力フォーム!CE7)</f>
        <v/>
      </c>
      <c r="F22" s="695"/>
      <c r="G22" s="696"/>
      <c r="H22" s="659" t="str">
        <f>IF(依頼入力フォーム!BG30=FALSE,"",IF(依頼入力フォーム!BR6="","",依頼入力フォーム!BR6))</f>
        <v/>
      </c>
      <c r="I22" s="660"/>
      <c r="J22" s="660"/>
      <c r="K22" s="700" t="str">
        <f>IF(依頼入力フォーム!BG30=FALSE,"",依頼入力フォーム!CF17)</f>
        <v/>
      </c>
      <c r="L22" s="701"/>
      <c r="M22" s="701"/>
      <c r="N22" s="704" t="str">
        <f>IF(依頼入力フォーム!BG30=FALSE,"",IF(依頼入力フォーム!G78="","",依頼入力フォーム!G78))</f>
        <v/>
      </c>
      <c r="O22" s="705"/>
      <c r="P22" s="708" t="str">
        <f>IF(依頼入力フォーム!$BG$30=FALSE,"",IF(依頼入力フォーム!CE10=0,"不要","要"))</f>
        <v/>
      </c>
      <c r="Q22" s="709"/>
      <c r="R22" s="708" t="str">
        <f>IF(依頼入力フォーム!$BG$30=FALSE,"",IF(依頼入力フォーム!CE11=0,"不要","要"))</f>
        <v/>
      </c>
      <c r="S22" s="709"/>
      <c r="T22" s="708" t="str">
        <f>IF(依頼入力フォーム!$BG$30=FALSE,"",IF(依頼入力フォーム!CE12=0,"不要","要"))</f>
        <v/>
      </c>
      <c r="U22" s="712"/>
      <c r="AA22" s="253"/>
      <c r="AB22" s="253"/>
      <c r="AC22" s="253"/>
    </row>
    <row r="23" spans="1:29" ht="19.5" customHeight="1">
      <c r="A23" s="626"/>
      <c r="B23" s="629"/>
      <c r="C23" s="630"/>
      <c r="D23" s="630"/>
      <c r="E23" s="697"/>
      <c r="F23" s="698"/>
      <c r="G23" s="699"/>
      <c r="H23" s="662"/>
      <c r="I23" s="663"/>
      <c r="J23" s="663"/>
      <c r="K23" s="702"/>
      <c r="L23" s="703"/>
      <c r="M23" s="703"/>
      <c r="N23" s="706"/>
      <c r="O23" s="707"/>
      <c r="P23" s="710"/>
      <c r="Q23" s="711"/>
      <c r="R23" s="710"/>
      <c r="S23" s="711"/>
      <c r="T23" s="710"/>
      <c r="U23" s="713"/>
      <c r="AA23" s="264"/>
      <c r="AB23" s="264"/>
      <c r="AC23" s="264"/>
    </row>
    <row r="24" spans="1:29" ht="69" customHeight="1" thickBot="1">
      <c r="A24" s="268"/>
      <c r="B24" s="714" t="s">
        <v>283</v>
      </c>
      <c r="C24" s="715"/>
      <c r="D24" s="716"/>
      <c r="E24" s="717" t="str">
        <f>""&amp;依頼入力フォーム!G125</f>
        <v/>
      </c>
      <c r="F24" s="718"/>
      <c r="G24" s="718"/>
      <c r="H24" s="718"/>
      <c r="I24" s="718"/>
      <c r="J24" s="718"/>
      <c r="K24" s="718"/>
      <c r="L24" s="718"/>
      <c r="M24" s="718"/>
      <c r="N24" s="718"/>
      <c r="O24" s="718"/>
      <c r="P24" s="718"/>
      <c r="Q24" s="718"/>
      <c r="R24" s="718"/>
      <c r="S24" s="718"/>
      <c r="T24" s="718"/>
      <c r="U24" s="719"/>
    </row>
    <row r="25" spans="1:29" ht="11.25" customHeight="1"/>
    <row r="26" spans="1:29" ht="21.75" customHeight="1">
      <c r="A26" s="88" t="s">
        <v>275</v>
      </c>
      <c r="E26" s="597"/>
      <c r="F26" s="597"/>
      <c r="G26" s="597"/>
      <c r="H26" s="597"/>
      <c r="I26" s="597"/>
      <c r="J26" s="597"/>
      <c r="K26" s="597"/>
      <c r="L26" s="597"/>
      <c r="M26" s="597"/>
      <c r="N26" s="597"/>
      <c r="O26" s="597"/>
      <c r="P26" s="597"/>
      <c r="Q26" s="597"/>
      <c r="R26" s="597"/>
      <c r="S26" s="597"/>
      <c r="T26" s="597"/>
      <c r="U26" s="597"/>
      <c r="V26" s="669"/>
      <c r="W26" s="669"/>
      <c r="X26" s="669"/>
      <c r="Y26" s="669"/>
      <c r="Z26" s="669"/>
    </row>
    <row r="27" spans="1:29" ht="8.25" customHeight="1" thickBot="1">
      <c r="V27" s="669"/>
      <c r="W27" s="669"/>
      <c r="X27" s="669"/>
      <c r="Y27" s="669"/>
      <c r="Z27" s="669"/>
    </row>
    <row r="28" spans="1:29" ht="21.75" customHeight="1" thickBot="1">
      <c r="A28" s="276" t="s">
        <v>276</v>
      </c>
      <c r="B28" s="670" t="s">
        <v>52</v>
      </c>
      <c r="C28" s="671"/>
      <c r="D28" s="671"/>
      <c r="E28" s="671"/>
      <c r="F28" s="671"/>
      <c r="G28" s="671"/>
      <c r="H28" s="671"/>
      <c r="I28" s="672"/>
      <c r="J28" s="673" t="s">
        <v>277</v>
      </c>
      <c r="K28" s="673"/>
      <c r="L28" s="674" t="s">
        <v>278</v>
      </c>
      <c r="M28" s="671"/>
      <c r="N28" s="671"/>
      <c r="O28" s="671"/>
      <c r="P28" s="671"/>
      <c r="Q28" s="671"/>
      <c r="R28" s="672"/>
      <c r="S28" s="674" t="s">
        <v>279</v>
      </c>
      <c r="T28" s="671"/>
      <c r="U28" s="675"/>
      <c r="V28" s="669"/>
      <c r="W28" s="669"/>
      <c r="X28" s="669"/>
      <c r="Y28" s="669"/>
      <c r="Z28" s="669"/>
    </row>
    <row r="29" spans="1:29" ht="21.75" customHeight="1">
      <c r="A29" s="277">
        <v>1</v>
      </c>
      <c r="B29" s="676" t="str">
        <f>IF(依頼入力フォーム!$BG$30=FALSE,"",IF(依頼入力フォーム!C138="","",依頼入力フォーム!C138))</f>
        <v/>
      </c>
      <c r="C29" s="676"/>
      <c r="D29" s="676"/>
      <c r="E29" s="676"/>
      <c r="F29" s="676"/>
      <c r="G29" s="676"/>
      <c r="H29" s="676"/>
      <c r="I29" s="676"/>
      <c r="J29" s="677" t="str">
        <f>IF(依頼入力フォーム!$BG$30=FALSE,"",IF(依頼入力フォーム!I138="","",依頼入力フォーム!I138))</f>
        <v/>
      </c>
      <c r="K29" s="677"/>
      <c r="L29" s="676" t="str">
        <f>IF(依頼入力フォーム!$BG$30=FALSE,"",IF(依頼入力フォーム!K138="","",依頼入力フォーム!K138))</f>
        <v/>
      </c>
      <c r="M29" s="676"/>
      <c r="N29" s="676"/>
      <c r="O29" s="676"/>
      <c r="P29" s="676"/>
      <c r="Q29" s="676"/>
      <c r="R29" s="676"/>
      <c r="S29" s="678" t="str">
        <f>IF(依頼入力フォーム!$BG$30=FALSE,"",IF(依頼入力フォーム!R138="","",依頼入力フォーム!R138))</f>
        <v/>
      </c>
      <c r="T29" s="678"/>
      <c r="U29" s="679"/>
    </row>
    <row r="30" spans="1:29" ht="21.75" customHeight="1">
      <c r="A30" s="278">
        <v>2</v>
      </c>
      <c r="B30" s="647" t="str">
        <f>IF(依頼入力フォーム!$BG$30=FALSE,"",IF(依頼入力フォーム!C139="","",依頼入力フォーム!C139))</f>
        <v/>
      </c>
      <c r="C30" s="647"/>
      <c r="D30" s="647"/>
      <c r="E30" s="647"/>
      <c r="F30" s="647"/>
      <c r="G30" s="647"/>
      <c r="H30" s="647"/>
      <c r="I30" s="647"/>
      <c r="J30" s="648" t="str">
        <f>IF(依頼入力フォーム!$BG$30=FALSE,"",IF(依頼入力フォーム!I139="","",依頼入力フォーム!I139))</f>
        <v/>
      </c>
      <c r="K30" s="648"/>
      <c r="L30" s="647" t="str">
        <f>IF(依頼入力フォーム!$BG$30=FALSE,"",IF(依頼入力フォーム!K139="","",依頼入力フォーム!K139))</f>
        <v/>
      </c>
      <c r="M30" s="647"/>
      <c r="N30" s="647"/>
      <c r="O30" s="647"/>
      <c r="P30" s="647"/>
      <c r="Q30" s="647"/>
      <c r="R30" s="647"/>
      <c r="S30" s="667" t="str">
        <f>IF(依頼入力フォーム!$BG$30=FALSE,"",IF(依頼入力フォーム!R139="","",依頼入力フォーム!R139))</f>
        <v/>
      </c>
      <c r="T30" s="667"/>
      <c r="U30" s="668"/>
    </row>
    <row r="31" spans="1:29" ht="21.75" customHeight="1">
      <c r="A31" s="278">
        <v>3</v>
      </c>
      <c r="B31" s="647" t="str">
        <f>IF(依頼入力フォーム!$BG$30=FALSE,"",IF(依頼入力フォーム!C140="","",依頼入力フォーム!C140))</f>
        <v/>
      </c>
      <c r="C31" s="647"/>
      <c r="D31" s="647"/>
      <c r="E31" s="647"/>
      <c r="F31" s="647"/>
      <c r="G31" s="647"/>
      <c r="H31" s="647"/>
      <c r="I31" s="647"/>
      <c r="J31" s="648" t="str">
        <f>IF(依頼入力フォーム!$BG$30=FALSE,"",IF(依頼入力フォーム!I140="","",依頼入力フォーム!I140))</f>
        <v/>
      </c>
      <c r="K31" s="648"/>
      <c r="L31" s="647" t="str">
        <f>IF(依頼入力フォーム!$BG$30=FALSE,"",IF(依頼入力フォーム!K140="","",依頼入力フォーム!K140))</f>
        <v/>
      </c>
      <c r="M31" s="647"/>
      <c r="N31" s="647"/>
      <c r="O31" s="647"/>
      <c r="P31" s="647"/>
      <c r="Q31" s="647"/>
      <c r="R31" s="647"/>
      <c r="S31" s="667" t="str">
        <f>IF(依頼入力フォーム!$BG$30=FALSE,"",IF(依頼入力フォーム!R140="","",依頼入力フォーム!R140))</f>
        <v/>
      </c>
      <c r="T31" s="667"/>
      <c r="U31" s="668"/>
    </row>
    <row r="32" spans="1:29" ht="21.75" customHeight="1">
      <c r="A32" s="278">
        <v>4</v>
      </c>
      <c r="B32" s="647" t="str">
        <f>IF(依頼入力フォーム!$BG$30=FALSE,"",IF(依頼入力フォーム!C141="","",依頼入力フォーム!C141))</f>
        <v/>
      </c>
      <c r="C32" s="647"/>
      <c r="D32" s="647"/>
      <c r="E32" s="647"/>
      <c r="F32" s="647"/>
      <c r="G32" s="647"/>
      <c r="H32" s="647"/>
      <c r="I32" s="647"/>
      <c r="J32" s="648" t="str">
        <f>IF(依頼入力フォーム!$BG$30=FALSE,"",IF(依頼入力フォーム!I141="","",依頼入力フォーム!I141))</f>
        <v/>
      </c>
      <c r="K32" s="648"/>
      <c r="L32" s="647" t="str">
        <f>IF(依頼入力フォーム!$BG$30=FALSE,"",IF(依頼入力フォーム!K141="","",依頼入力フォーム!K141))</f>
        <v/>
      </c>
      <c r="M32" s="647"/>
      <c r="N32" s="647"/>
      <c r="O32" s="647"/>
      <c r="P32" s="647"/>
      <c r="Q32" s="647"/>
      <c r="R32" s="647"/>
      <c r="S32" s="667" t="str">
        <f>IF(依頼入力フォーム!$BG$30=FALSE,"",IF(依頼入力フォーム!R141="","",依頼入力フォーム!R141))</f>
        <v/>
      </c>
      <c r="T32" s="667"/>
      <c r="U32" s="668"/>
    </row>
    <row r="33" spans="1:26" ht="21.75" customHeight="1" thickBot="1">
      <c r="A33" s="279">
        <v>5</v>
      </c>
      <c r="B33" s="680" t="str">
        <f>IF(依頼入力フォーム!$BG$30=FALSE,"",IF(依頼入力フォーム!C142="","",依頼入力フォーム!C142))</f>
        <v/>
      </c>
      <c r="C33" s="680"/>
      <c r="D33" s="680"/>
      <c r="E33" s="680"/>
      <c r="F33" s="680"/>
      <c r="G33" s="680"/>
      <c r="H33" s="680"/>
      <c r="I33" s="680"/>
      <c r="J33" s="681" t="str">
        <f>IF(依頼入力フォーム!$BG$30=FALSE,"",IF(依頼入力フォーム!I142="","",依頼入力フォーム!I142))</f>
        <v/>
      </c>
      <c r="K33" s="681"/>
      <c r="L33" s="680" t="str">
        <f>IF(依頼入力フォーム!$BG$30=FALSE,"",IF(依頼入力フォーム!K142="","",依頼入力フォーム!K142))</f>
        <v/>
      </c>
      <c r="M33" s="680"/>
      <c r="N33" s="680"/>
      <c r="O33" s="680"/>
      <c r="P33" s="680"/>
      <c r="Q33" s="680"/>
      <c r="R33" s="680"/>
      <c r="S33" s="682" t="str">
        <f>IF(依頼入力フォーム!$BG$30=FALSE,"",IF(依頼入力フォーム!R142="","",依頼入力フォーム!R142))</f>
        <v/>
      </c>
      <c r="T33" s="682"/>
      <c r="U33" s="683"/>
    </row>
    <row r="34" spans="1:26" ht="21.75" customHeight="1">
      <c r="A34" s="277">
        <v>6</v>
      </c>
      <c r="B34" s="676" t="str">
        <f>IF(依頼入力フォーム!$BG$30=FALSE,"",IF(依頼入力フォーム!C143="","",依頼入力フォーム!C143))</f>
        <v/>
      </c>
      <c r="C34" s="676"/>
      <c r="D34" s="676"/>
      <c r="E34" s="676"/>
      <c r="F34" s="676"/>
      <c r="G34" s="676"/>
      <c r="H34" s="676"/>
      <c r="I34" s="676"/>
      <c r="J34" s="677" t="str">
        <f>IF(依頼入力フォーム!$BG$30=FALSE,"",IF(依頼入力フォーム!I143="","",依頼入力フォーム!I143))</f>
        <v/>
      </c>
      <c r="K34" s="677"/>
      <c r="L34" s="676" t="str">
        <f>IF(依頼入力フォーム!$BG$30=FALSE,"",IF(依頼入力フォーム!K143="","",依頼入力フォーム!K143))</f>
        <v/>
      </c>
      <c r="M34" s="676"/>
      <c r="N34" s="676"/>
      <c r="O34" s="676"/>
      <c r="P34" s="676"/>
      <c r="Q34" s="676"/>
      <c r="R34" s="676"/>
      <c r="S34" s="678" t="str">
        <f>IF(依頼入力フォーム!$BG$30=FALSE,"",IF(依頼入力フォーム!R143="","",依頼入力フォーム!R143))</f>
        <v/>
      </c>
      <c r="T34" s="678"/>
      <c r="U34" s="679"/>
    </row>
    <row r="35" spans="1:26" ht="21.75" customHeight="1">
      <c r="A35" s="278">
        <v>7</v>
      </c>
      <c r="B35" s="647" t="str">
        <f>IF(依頼入力フォーム!$BG$30=FALSE,"",IF(依頼入力フォーム!C144="","",依頼入力フォーム!C144))</f>
        <v/>
      </c>
      <c r="C35" s="647"/>
      <c r="D35" s="647"/>
      <c r="E35" s="647"/>
      <c r="F35" s="647"/>
      <c r="G35" s="647"/>
      <c r="H35" s="647"/>
      <c r="I35" s="647"/>
      <c r="J35" s="648" t="str">
        <f>IF(依頼入力フォーム!$BG$30=FALSE,"",IF(依頼入力フォーム!I144="","",依頼入力フォーム!I144))</f>
        <v/>
      </c>
      <c r="K35" s="648"/>
      <c r="L35" s="647" t="str">
        <f>IF(依頼入力フォーム!$BG$30=FALSE,"",IF(依頼入力フォーム!K144="","",依頼入力フォーム!K144))</f>
        <v/>
      </c>
      <c r="M35" s="647"/>
      <c r="N35" s="647"/>
      <c r="O35" s="647"/>
      <c r="P35" s="647"/>
      <c r="Q35" s="647"/>
      <c r="R35" s="647"/>
      <c r="S35" s="667" t="str">
        <f>IF(依頼入力フォーム!$BG$30=FALSE,"",IF(依頼入力フォーム!R144="","",依頼入力フォーム!R144))</f>
        <v/>
      </c>
      <c r="T35" s="667"/>
      <c r="U35" s="668"/>
    </row>
    <row r="36" spans="1:26" ht="21.75" customHeight="1">
      <c r="A36" s="278">
        <v>8</v>
      </c>
      <c r="B36" s="647" t="str">
        <f>IF(依頼入力フォーム!$BG$30=FALSE,"",IF(依頼入力フォーム!C145="","",依頼入力フォーム!C145))</f>
        <v/>
      </c>
      <c r="C36" s="647"/>
      <c r="D36" s="647"/>
      <c r="E36" s="647"/>
      <c r="F36" s="647"/>
      <c r="G36" s="647"/>
      <c r="H36" s="647"/>
      <c r="I36" s="647"/>
      <c r="J36" s="648" t="str">
        <f>IF(依頼入力フォーム!$BG$30=FALSE,"",IF(依頼入力フォーム!I145="","",依頼入力フォーム!I145))</f>
        <v/>
      </c>
      <c r="K36" s="648"/>
      <c r="L36" s="647" t="str">
        <f>IF(依頼入力フォーム!$BG$30=FALSE,"",IF(依頼入力フォーム!K145="","",依頼入力フォーム!K145))</f>
        <v/>
      </c>
      <c r="M36" s="647"/>
      <c r="N36" s="647"/>
      <c r="O36" s="647"/>
      <c r="P36" s="647"/>
      <c r="Q36" s="647"/>
      <c r="R36" s="647"/>
      <c r="S36" s="667" t="str">
        <f>IF(依頼入力フォーム!$BG$30=FALSE,"",IF(依頼入力フォーム!R145="","",依頼入力フォーム!R145))</f>
        <v/>
      </c>
      <c r="T36" s="667"/>
      <c r="U36" s="668"/>
    </row>
    <row r="37" spans="1:26" ht="21.75" customHeight="1">
      <c r="A37" s="278">
        <v>9</v>
      </c>
      <c r="B37" s="647" t="str">
        <f>IF(依頼入力フォーム!$BG$30=FALSE,"",IF(依頼入力フォーム!C146="","",依頼入力フォーム!C146))</f>
        <v/>
      </c>
      <c r="C37" s="647"/>
      <c r="D37" s="647"/>
      <c r="E37" s="647"/>
      <c r="F37" s="647"/>
      <c r="G37" s="647"/>
      <c r="H37" s="647"/>
      <c r="I37" s="647"/>
      <c r="J37" s="648" t="str">
        <f>IF(依頼入力フォーム!$BG$30=FALSE,"",IF(依頼入力フォーム!I146="","",依頼入力フォーム!I146))</f>
        <v/>
      </c>
      <c r="K37" s="648"/>
      <c r="L37" s="647" t="str">
        <f>IF(依頼入力フォーム!$BG$30=FALSE,"",IF(依頼入力フォーム!K146="","",依頼入力フォーム!K146))</f>
        <v/>
      </c>
      <c r="M37" s="647"/>
      <c r="N37" s="647"/>
      <c r="O37" s="647"/>
      <c r="P37" s="647"/>
      <c r="Q37" s="647"/>
      <c r="R37" s="647"/>
      <c r="S37" s="667" t="str">
        <f>IF(依頼入力フォーム!$BG$30=FALSE,"",IF(依頼入力フォーム!R146="","",依頼入力フォーム!R146))</f>
        <v/>
      </c>
      <c r="T37" s="667"/>
      <c r="U37" s="668"/>
    </row>
    <row r="38" spans="1:26" ht="21.75" customHeight="1" thickBot="1">
      <c r="A38" s="279">
        <v>10</v>
      </c>
      <c r="B38" s="680" t="str">
        <f>IF(依頼入力フォーム!$BG$30=FALSE,"",IF(依頼入力フォーム!C147="","",依頼入力フォーム!C147))</f>
        <v/>
      </c>
      <c r="C38" s="680"/>
      <c r="D38" s="680"/>
      <c r="E38" s="680"/>
      <c r="F38" s="680"/>
      <c r="G38" s="680"/>
      <c r="H38" s="680"/>
      <c r="I38" s="680"/>
      <c r="J38" s="681" t="str">
        <f>IF(依頼入力フォーム!$BG$30=FALSE,"",IF(依頼入力フォーム!I147="","",依頼入力フォーム!I147))</f>
        <v/>
      </c>
      <c r="K38" s="681"/>
      <c r="L38" s="680" t="str">
        <f>IF(依頼入力フォーム!$BG$30=FALSE,"",IF(依頼入力フォーム!K147="","",依頼入力フォーム!K147))</f>
        <v/>
      </c>
      <c r="M38" s="680"/>
      <c r="N38" s="680"/>
      <c r="O38" s="680"/>
      <c r="P38" s="680"/>
      <c r="Q38" s="680"/>
      <c r="R38" s="680"/>
      <c r="S38" s="682" t="str">
        <f>IF(依頼入力フォーム!$BG$30=FALSE,"",IF(依頼入力フォーム!R147="","",依頼入力フォーム!R147))</f>
        <v/>
      </c>
      <c r="T38" s="682"/>
      <c r="U38" s="683"/>
    </row>
    <row r="39" spans="1:26"/>
    <row r="40" spans="1:26" ht="6.75" customHeight="1"/>
    <row r="41" spans="1:26" ht="21.75" customHeight="1">
      <c r="A41" s="88" t="s">
        <v>275</v>
      </c>
      <c r="E41" s="597" t="str">
        <f>IF(依頼入力フォーム!BG30=FALSE,"",IF(依頼入力フォーム!G44="",""," "&amp;依頼入力フォーム!G44&amp;" 様"))</f>
        <v/>
      </c>
      <c r="F41" s="597"/>
      <c r="G41" s="597"/>
      <c r="H41" s="597"/>
      <c r="I41" s="597"/>
      <c r="J41" s="597"/>
      <c r="K41" s="597" t="str">
        <f>IF(依頼入力フォーム!BG30=FALSE,"",IF(依頼入力フォーム!G75="",""," 件名 : "&amp;依頼入力フォーム!G75))</f>
        <v/>
      </c>
      <c r="L41" s="597"/>
      <c r="M41" s="597"/>
      <c r="N41" s="597"/>
      <c r="O41" s="597"/>
      <c r="P41" s="597"/>
      <c r="Q41" s="597"/>
      <c r="R41" s="597"/>
      <c r="S41" s="597"/>
      <c r="T41" s="597"/>
      <c r="U41" s="597"/>
      <c r="V41" s="596" t="s">
        <v>253</v>
      </c>
      <c r="W41" s="596"/>
      <c r="X41" s="596"/>
      <c r="Y41" s="596"/>
      <c r="Z41" s="596"/>
    </row>
    <row r="42" spans="1:26" ht="3.75" customHeight="1" thickBot="1">
      <c r="V42" s="596"/>
      <c r="W42" s="596"/>
      <c r="X42" s="596"/>
      <c r="Y42" s="596"/>
      <c r="Z42" s="596"/>
    </row>
    <row r="43" spans="1:26" ht="21.75" customHeight="1" thickBot="1">
      <c r="A43" s="276" t="s">
        <v>276</v>
      </c>
      <c r="B43" s="670" t="s">
        <v>52</v>
      </c>
      <c r="C43" s="671"/>
      <c r="D43" s="671"/>
      <c r="E43" s="671"/>
      <c r="F43" s="671"/>
      <c r="G43" s="671"/>
      <c r="H43" s="671"/>
      <c r="I43" s="672"/>
      <c r="J43" s="673" t="s">
        <v>277</v>
      </c>
      <c r="K43" s="673"/>
      <c r="L43" s="674" t="s">
        <v>278</v>
      </c>
      <c r="M43" s="671"/>
      <c r="N43" s="671"/>
      <c r="O43" s="671"/>
      <c r="P43" s="671"/>
      <c r="Q43" s="671"/>
      <c r="R43" s="672"/>
      <c r="S43" s="674" t="s">
        <v>279</v>
      </c>
      <c r="T43" s="671"/>
      <c r="U43" s="675"/>
      <c r="V43" s="596"/>
      <c r="W43" s="596"/>
      <c r="X43" s="596"/>
      <c r="Y43" s="596"/>
      <c r="Z43" s="596"/>
    </row>
    <row r="44" spans="1:26" ht="21.75" customHeight="1">
      <c r="A44" s="280">
        <v>11</v>
      </c>
      <c r="B44" s="676" t="str">
        <f>IF(依頼入力フォーム!$BG$30=FALSE,"",IF(依頼入力フォーム!C148="","",依頼入力フォーム!C148))</f>
        <v/>
      </c>
      <c r="C44" s="676"/>
      <c r="D44" s="676"/>
      <c r="E44" s="676"/>
      <c r="F44" s="676"/>
      <c r="G44" s="676"/>
      <c r="H44" s="676"/>
      <c r="I44" s="676"/>
      <c r="J44" s="677" t="str">
        <f>IF(依頼入力フォーム!$BG$30=FALSE,"",IF(依頼入力フォーム!I148="","",依頼入力フォーム!I148))</f>
        <v/>
      </c>
      <c r="K44" s="677"/>
      <c r="L44" s="676" t="str">
        <f>IF(依頼入力フォーム!$BG$30=FALSE,"",IF(依頼入力フォーム!K148="","",依頼入力フォーム!K148))</f>
        <v/>
      </c>
      <c r="M44" s="676"/>
      <c r="N44" s="676"/>
      <c r="O44" s="676"/>
      <c r="P44" s="676"/>
      <c r="Q44" s="676"/>
      <c r="R44" s="676"/>
      <c r="S44" s="678" t="str">
        <f>IF(依頼入力フォーム!$BG$30=FALSE,"",IF(依頼入力フォーム!R148="","",依頼入力フォーム!R148))</f>
        <v/>
      </c>
      <c r="T44" s="678"/>
      <c r="U44" s="679"/>
    </row>
    <row r="45" spans="1:26" ht="21.75" customHeight="1">
      <c r="A45" s="278">
        <v>12</v>
      </c>
      <c r="B45" s="647" t="str">
        <f>IF(依頼入力フォーム!$BG$30=FALSE,"",IF(依頼入力フォーム!C149="","",依頼入力フォーム!C149))</f>
        <v/>
      </c>
      <c r="C45" s="647"/>
      <c r="D45" s="647"/>
      <c r="E45" s="647"/>
      <c r="F45" s="647"/>
      <c r="G45" s="647"/>
      <c r="H45" s="647"/>
      <c r="I45" s="647"/>
      <c r="J45" s="648" t="str">
        <f>IF(依頼入力フォーム!$BG$30=FALSE,"",IF(依頼入力フォーム!I149="","",依頼入力フォーム!I149))</f>
        <v/>
      </c>
      <c r="K45" s="648"/>
      <c r="L45" s="647" t="str">
        <f>IF(依頼入力フォーム!$BG$30=FALSE,"",IF(依頼入力フォーム!K149="","",依頼入力フォーム!K149))</f>
        <v/>
      </c>
      <c r="M45" s="647"/>
      <c r="N45" s="647"/>
      <c r="O45" s="647"/>
      <c r="P45" s="647"/>
      <c r="Q45" s="647"/>
      <c r="R45" s="647"/>
      <c r="S45" s="667" t="str">
        <f>IF(依頼入力フォーム!$BG$30=FALSE,"",IF(依頼入力フォーム!R149="","",依頼入力フォーム!R149))</f>
        <v/>
      </c>
      <c r="T45" s="667"/>
      <c r="U45" s="668"/>
    </row>
    <row r="46" spans="1:26" ht="21.75" customHeight="1">
      <c r="A46" s="278">
        <v>13</v>
      </c>
      <c r="B46" s="647" t="str">
        <f>IF(依頼入力フォーム!$BG$30=FALSE,"",IF(依頼入力フォーム!C150="","",依頼入力フォーム!C150))</f>
        <v/>
      </c>
      <c r="C46" s="647"/>
      <c r="D46" s="647"/>
      <c r="E46" s="647"/>
      <c r="F46" s="647"/>
      <c r="G46" s="647"/>
      <c r="H46" s="647"/>
      <c r="I46" s="647"/>
      <c r="J46" s="648" t="str">
        <f>IF(依頼入力フォーム!$BG$30=FALSE,"",IF(依頼入力フォーム!I150="","",依頼入力フォーム!I150))</f>
        <v/>
      </c>
      <c r="K46" s="648"/>
      <c r="L46" s="647" t="str">
        <f>IF(依頼入力フォーム!$BG$30=FALSE,"",IF(依頼入力フォーム!K150="","",依頼入力フォーム!K150))</f>
        <v/>
      </c>
      <c r="M46" s="647"/>
      <c r="N46" s="647"/>
      <c r="O46" s="647"/>
      <c r="P46" s="647"/>
      <c r="Q46" s="647"/>
      <c r="R46" s="647"/>
      <c r="S46" s="667" t="str">
        <f>IF(依頼入力フォーム!$BG$30=FALSE,"",IF(依頼入力フォーム!R150="","",依頼入力フォーム!R150))</f>
        <v/>
      </c>
      <c r="T46" s="667"/>
      <c r="U46" s="668"/>
    </row>
    <row r="47" spans="1:26" ht="21.75" customHeight="1">
      <c r="A47" s="278">
        <v>14</v>
      </c>
      <c r="B47" s="647" t="str">
        <f>IF(依頼入力フォーム!$BG$30=FALSE,"",IF(依頼入力フォーム!C151="","",依頼入力フォーム!C151))</f>
        <v/>
      </c>
      <c r="C47" s="647"/>
      <c r="D47" s="647"/>
      <c r="E47" s="647"/>
      <c r="F47" s="647"/>
      <c r="G47" s="647"/>
      <c r="H47" s="647"/>
      <c r="I47" s="647"/>
      <c r="J47" s="648" t="str">
        <f>IF(依頼入力フォーム!$BG$30=FALSE,"",IF(依頼入力フォーム!I151="","",依頼入力フォーム!I151))</f>
        <v/>
      </c>
      <c r="K47" s="648"/>
      <c r="L47" s="647" t="str">
        <f>IF(依頼入力フォーム!$BG$30=FALSE,"",IF(依頼入力フォーム!K151="","",依頼入力フォーム!K151))</f>
        <v/>
      </c>
      <c r="M47" s="647"/>
      <c r="N47" s="647"/>
      <c r="O47" s="647"/>
      <c r="P47" s="647"/>
      <c r="Q47" s="647"/>
      <c r="R47" s="647"/>
      <c r="S47" s="667" t="str">
        <f>IF(依頼入力フォーム!$BG$30=FALSE,"",IF(依頼入力フォーム!R151="","",依頼入力フォーム!R151))</f>
        <v/>
      </c>
      <c r="T47" s="667"/>
      <c r="U47" s="668"/>
    </row>
    <row r="48" spans="1:26" ht="21.75" customHeight="1" thickBot="1">
      <c r="A48" s="279">
        <v>15</v>
      </c>
      <c r="B48" s="680" t="str">
        <f>IF(依頼入力フォーム!$BG$30=FALSE,"",IF(依頼入力フォーム!C152="","",依頼入力フォーム!C152))</f>
        <v/>
      </c>
      <c r="C48" s="680"/>
      <c r="D48" s="680"/>
      <c r="E48" s="680"/>
      <c r="F48" s="680"/>
      <c r="G48" s="680"/>
      <c r="H48" s="680"/>
      <c r="I48" s="680"/>
      <c r="J48" s="681" t="str">
        <f>IF(依頼入力フォーム!$BG$30=FALSE,"",IF(依頼入力フォーム!I152="","",依頼入力フォーム!I152))</f>
        <v/>
      </c>
      <c r="K48" s="681"/>
      <c r="L48" s="680" t="str">
        <f>IF(依頼入力フォーム!$BG$30=FALSE,"",IF(依頼入力フォーム!K152="","",依頼入力フォーム!K152))</f>
        <v/>
      </c>
      <c r="M48" s="680"/>
      <c r="N48" s="680"/>
      <c r="O48" s="680"/>
      <c r="P48" s="680"/>
      <c r="Q48" s="680"/>
      <c r="R48" s="680"/>
      <c r="S48" s="682" t="str">
        <f>IF(依頼入力フォーム!$BG$30=FALSE,"",IF(依頼入力フォーム!R152="","",依頼入力フォーム!R152))</f>
        <v/>
      </c>
      <c r="T48" s="682"/>
      <c r="U48" s="683"/>
    </row>
    <row r="49" spans="1:36" ht="21.75" customHeight="1">
      <c r="A49" s="280">
        <v>16</v>
      </c>
      <c r="B49" s="676" t="str">
        <f>IF(依頼入力フォーム!$BG$30=FALSE,"",IF(依頼入力フォーム!C153="","",依頼入力フォーム!C153))</f>
        <v/>
      </c>
      <c r="C49" s="676"/>
      <c r="D49" s="676"/>
      <c r="E49" s="676"/>
      <c r="F49" s="676"/>
      <c r="G49" s="676"/>
      <c r="H49" s="676"/>
      <c r="I49" s="676"/>
      <c r="J49" s="677" t="str">
        <f>IF(依頼入力フォーム!$BG$30=FALSE,"",IF(依頼入力フォーム!I153="","",依頼入力フォーム!I153))</f>
        <v/>
      </c>
      <c r="K49" s="677"/>
      <c r="L49" s="676" t="str">
        <f>IF(依頼入力フォーム!$BG$30=FALSE,"",IF(依頼入力フォーム!K153="","",依頼入力フォーム!K153))</f>
        <v/>
      </c>
      <c r="M49" s="676"/>
      <c r="N49" s="676"/>
      <c r="O49" s="676"/>
      <c r="P49" s="676"/>
      <c r="Q49" s="676"/>
      <c r="R49" s="676"/>
      <c r="S49" s="678" t="str">
        <f>IF(依頼入力フォーム!$BG$30=FALSE,"",IF(依頼入力フォーム!R153="","",依頼入力フォーム!R153))</f>
        <v/>
      </c>
      <c r="T49" s="678"/>
      <c r="U49" s="679"/>
    </row>
    <row r="50" spans="1:36" ht="21.75" customHeight="1">
      <c r="A50" s="281">
        <v>17</v>
      </c>
      <c r="B50" s="647" t="str">
        <f>IF(依頼入力フォーム!$BG$30=FALSE,"",IF(依頼入力フォーム!C154="","",依頼入力フォーム!C154))</f>
        <v/>
      </c>
      <c r="C50" s="647"/>
      <c r="D50" s="647"/>
      <c r="E50" s="647"/>
      <c r="F50" s="647"/>
      <c r="G50" s="647"/>
      <c r="H50" s="647"/>
      <c r="I50" s="647"/>
      <c r="J50" s="648" t="str">
        <f>IF(依頼入力フォーム!$BG$30=FALSE,"",IF(依頼入力フォーム!I154="","",依頼入力フォーム!I154))</f>
        <v/>
      </c>
      <c r="K50" s="648"/>
      <c r="L50" s="647" t="str">
        <f>IF(依頼入力フォーム!$BG$30=FALSE,"",IF(依頼入力フォーム!K154="","",依頼入力フォーム!K154))</f>
        <v/>
      </c>
      <c r="M50" s="647"/>
      <c r="N50" s="647"/>
      <c r="O50" s="647"/>
      <c r="P50" s="647"/>
      <c r="Q50" s="647"/>
      <c r="R50" s="647"/>
      <c r="S50" s="667" t="str">
        <f>IF(依頼入力フォーム!$BG$30=FALSE,"",IF(依頼入力フォーム!R154="","",依頼入力フォーム!R154))</f>
        <v/>
      </c>
      <c r="T50" s="667"/>
      <c r="U50" s="668"/>
    </row>
    <row r="51" spans="1:36" ht="21.75" customHeight="1">
      <c r="A51" s="281">
        <v>18</v>
      </c>
      <c r="B51" s="647" t="str">
        <f>IF(依頼入力フォーム!$BG$30=FALSE,"",IF(依頼入力フォーム!C155="","",依頼入力フォーム!C155))</f>
        <v/>
      </c>
      <c r="C51" s="647"/>
      <c r="D51" s="647"/>
      <c r="E51" s="647"/>
      <c r="F51" s="647"/>
      <c r="G51" s="647"/>
      <c r="H51" s="647"/>
      <c r="I51" s="647"/>
      <c r="J51" s="648" t="str">
        <f>IF(依頼入力フォーム!$BG$30=FALSE,"",IF(依頼入力フォーム!I155="","",依頼入力フォーム!I155))</f>
        <v/>
      </c>
      <c r="K51" s="648"/>
      <c r="L51" s="647" t="str">
        <f>IF(依頼入力フォーム!$BG$30=FALSE,"",IF(依頼入力フォーム!K155="","",依頼入力フォーム!K155))</f>
        <v/>
      </c>
      <c r="M51" s="647"/>
      <c r="N51" s="647"/>
      <c r="O51" s="647"/>
      <c r="P51" s="647"/>
      <c r="Q51" s="647"/>
      <c r="R51" s="647"/>
      <c r="S51" s="667" t="str">
        <f>IF(依頼入力フォーム!$BG$30=FALSE,"",IF(依頼入力フォーム!R155="","",依頼入力フォーム!R155))</f>
        <v/>
      </c>
      <c r="T51" s="667"/>
      <c r="U51" s="668"/>
    </row>
    <row r="52" spans="1:36" ht="21.75" customHeight="1">
      <c r="A52" s="281">
        <v>19</v>
      </c>
      <c r="B52" s="647" t="str">
        <f>IF(依頼入力フォーム!$BG$30=FALSE,"",IF(依頼入力フォーム!C156="","",依頼入力フォーム!C156))</f>
        <v/>
      </c>
      <c r="C52" s="647"/>
      <c r="D52" s="647"/>
      <c r="E52" s="647"/>
      <c r="F52" s="647"/>
      <c r="G52" s="647"/>
      <c r="H52" s="647"/>
      <c r="I52" s="647"/>
      <c r="J52" s="648" t="str">
        <f>IF(依頼入力フォーム!$BG$30=FALSE,"",IF(依頼入力フォーム!I156="","",依頼入力フォーム!I156))</f>
        <v/>
      </c>
      <c r="K52" s="648"/>
      <c r="L52" s="647" t="str">
        <f>IF(依頼入力フォーム!$BG$30=FALSE,"",IF(依頼入力フォーム!K156="","",依頼入力フォーム!K156))</f>
        <v/>
      </c>
      <c r="M52" s="647"/>
      <c r="N52" s="647"/>
      <c r="O52" s="647"/>
      <c r="P52" s="647"/>
      <c r="Q52" s="647"/>
      <c r="R52" s="647"/>
      <c r="S52" s="667" t="str">
        <f>IF(依頼入力フォーム!$BG$30=FALSE,"",IF(依頼入力フォーム!R156="","",依頼入力フォーム!R156))</f>
        <v/>
      </c>
      <c r="T52" s="667"/>
      <c r="U52" s="668"/>
      <c r="AJ52" s="253"/>
    </row>
    <row r="53" spans="1:36" ht="21.75" customHeight="1" thickBot="1">
      <c r="A53" s="279">
        <v>20</v>
      </c>
      <c r="B53" s="680" t="str">
        <f>IF(依頼入力フォーム!$BG$30=FALSE,"",IF(依頼入力フォーム!C157="","",依頼入力フォーム!C157))</f>
        <v/>
      </c>
      <c r="C53" s="680"/>
      <c r="D53" s="680"/>
      <c r="E53" s="680"/>
      <c r="F53" s="680"/>
      <c r="G53" s="680"/>
      <c r="H53" s="680"/>
      <c r="I53" s="680"/>
      <c r="J53" s="681" t="str">
        <f>IF(依頼入力フォーム!$BG$30=FALSE,"",IF(依頼入力フォーム!I157="","",依頼入力フォーム!I157))</f>
        <v/>
      </c>
      <c r="K53" s="681"/>
      <c r="L53" s="680" t="str">
        <f>IF(依頼入力フォーム!$BG$30=FALSE,"",IF(依頼入力フォーム!K157="","",依頼入力フォーム!K157))</f>
        <v/>
      </c>
      <c r="M53" s="680"/>
      <c r="N53" s="680"/>
      <c r="O53" s="680"/>
      <c r="P53" s="680"/>
      <c r="Q53" s="680"/>
      <c r="R53" s="680"/>
      <c r="S53" s="682" t="str">
        <f>IF(依頼入力フォーム!$BG$30=FALSE,"",IF(依頼入力フォーム!R157="","",依頼入力フォーム!R157))</f>
        <v/>
      </c>
      <c r="T53" s="682"/>
      <c r="U53" s="683"/>
      <c r="AJ53" s="253"/>
    </row>
    <row r="54" spans="1:36" ht="21.75" customHeight="1">
      <c r="A54" s="282">
        <v>21</v>
      </c>
      <c r="B54" s="684" t="str">
        <f>IF(依頼入力フォーム!$BG$30=FALSE,"",IF(依頼入力フォーム!C158="","",依頼入力フォーム!C158))</f>
        <v/>
      </c>
      <c r="C54" s="684"/>
      <c r="D54" s="684"/>
      <c r="E54" s="684"/>
      <c r="F54" s="684"/>
      <c r="G54" s="684"/>
      <c r="H54" s="684"/>
      <c r="I54" s="684"/>
      <c r="J54" s="685" t="str">
        <f>IF(依頼入力フォーム!$BG$30=FALSE,"",IF(依頼入力フォーム!I158="","",依頼入力フォーム!I158))</f>
        <v/>
      </c>
      <c r="K54" s="685"/>
      <c r="L54" s="684" t="str">
        <f>IF(依頼入力フォーム!$BG$30=FALSE,"",IF(依頼入力フォーム!K158="","",依頼入力フォーム!K158))</f>
        <v/>
      </c>
      <c r="M54" s="684"/>
      <c r="N54" s="684"/>
      <c r="O54" s="684"/>
      <c r="P54" s="684"/>
      <c r="Q54" s="684"/>
      <c r="R54" s="684"/>
      <c r="S54" s="686" t="str">
        <f>IF(依頼入力フォーム!$BG$30=FALSE,"",IF(依頼入力フォーム!R158="","",依頼入力フォーム!R158))</f>
        <v/>
      </c>
      <c r="T54" s="686"/>
      <c r="U54" s="687"/>
      <c r="AJ54" s="253"/>
    </row>
    <row r="55" spans="1:36" ht="21.75" customHeight="1">
      <c r="A55" s="281">
        <v>22</v>
      </c>
      <c r="B55" s="647" t="str">
        <f>IF(依頼入力フォーム!$BG$30=FALSE,"",IF(依頼入力フォーム!C159="","",依頼入力フォーム!C159))</f>
        <v/>
      </c>
      <c r="C55" s="647"/>
      <c r="D55" s="647"/>
      <c r="E55" s="647"/>
      <c r="F55" s="647"/>
      <c r="G55" s="647"/>
      <c r="H55" s="647"/>
      <c r="I55" s="647"/>
      <c r="J55" s="648" t="str">
        <f>IF(依頼入力フォーム!$BG$30=FALSE,"",IF(依頼入力フォーム!I159="","",依頼入力フォーム!I159))</f>
        <v/>
      </c>
      <c r="K55" s="648"/>
      <c r="L55" s="647" t="str">
        <f>IF(依頼入力フォーム!$BG$30=FALSE,"",IF(依頼入力フォーム!K159="","",依頼入力フォーム!K159))</f>
        <v/>
      </c>
      <c r="M55" s="647"/>
      <c r="N55" s="647"/>
      <c r="O55" s="647"/>
      <c r="P55" s="647"/>
      <c r="Q55" s="647"/>
      <c r="R55" s="647"/>
      <c r="S55" s="667" t="str">
        <f>IF(依頼入力フォーム!$BG$30=FALSE,"",IF(依頼入力フォーム!R159="","",依頼入力フォーム!R159))</f>
        <v/>
      </c>
      <c r="T55" s="667"/>
      <c r="U55" s="668"/>
    </row>
    <row r="56" spans="1:36" ht="21.75" customHeight="1">
      <c r="A56" s="281">
        <v>23</v>
      </c>
      <c r="B56" s="647" t="str">
        <f>IF(依頼入力フォーム!$BG$30=FALSE,"",IF(依頼入力フォーム!C160="","",依頼入力フォーム!C160))</f>
        <v/>
      </c>
      <c r="C56" s="647"/>
      <c r="D56" s="647"/>
      <c r="E56" s="647"/>
      <c r="F56" s="647"/>
      <c r="G56" s="647"/>
      <c r="H56" s="647"/>
      <c r="I56" s="647"/>
      <c r="J56" s="648" t="str">
        <f>IF(依頼入力フォーム!$BG$30=FALSE,"",IF(依頼入力フォーム!I160="","",依頼入力フォーム!I160))</f>
        <v/>
      </c>
      <c r="K56" s="648"/>
      <c r="L56" s="647" t="str">
        <f>IF(依頼入力フォーム!$BG$30=FALSE,"",IF(依頼入力フォーム!K160="","",依頼入力フォーム!K160))</f>
        <v/>
      </c>
      <c r="M56" s="647"/>
      <c r="N56" s="647"/>
      <c r="O56" s="647"/>
      <c r="P56" s="647"/>
      <c r="Q56" s="647"/>
      <c r="R56" s="647"/>
      <c r="S56" s="667" t="str">
        <f>IF(依頼入力フォーム!$BG$30=FALSE,"",IF(依頼入力フォーム!R160="","",依頼入力フォーム!R160))</f>
        <v/>
      </c>
      <c r="T56" s="667"/>
      <c r="U56" s="668"/>
    </row>
    <row r="57" spans="1:36" ht="21.75" customHeight="1">
      <c r="A57" s="281">
        <v>24</v>
      </c>
      <c r="B57" s="647" t="str">
        <f>IF(依頼入力フォーム!$BG$30=FALSE,"",IF(依頼入力フォーム!C161="","",依頼入力フォーム!C161))</f>
        <v/>
      </c>
      <c r="C57" s="647"/>
      <c r="D57" s="647"/>
      <c r="E57" s="647"/>
      <c r="F57" s="647"/>
      <c r="G57" s="647"/>
      <c r="H57" s="647"/>
      <c r="I57" s="647"/>
      <c r="J57" s="648" t="str">
        <f>IF(依頼入力フォーム!$BG$30=FALSE,"",IF(依頼入力フォーム!I161="","",依頼入力フォーム!I161))</f>
        <v/>
      </c>
      <c r="K57" s="648"/>
      <c r="L57" s="647" t="str">
        <f>IF(依頼入力フォーム!$BG$30=FALSE,"",IF(依頼入力フォーム!K161="","",依頼入力フォーム!K161))</f>
        <v/>
      </c>
      <c r="M57" s="647"/>
      <c r="N57" s="647"/>
      <c r="O57" s="647"/>
      <c r="P57" s="647"/>
      <c r="Q57" s="647"/>
      <c r="R57" s="647"/>
      <c r="S57" s="667" t="str">
        <f>IF(依頼入力フォーム!$BG$30=FALSE,"",IF(依頼入力フォーム!R161="","",依頼入力フォーム!R161))</f>
        <v/>
      </c>
      <c r="T57" s="667"/>
      <c r="U57" s="668"/>
    </row>
    <row r="58" spans="1:36" ht="21.75" customHeight="1" thickBot="1">
      <c r="A58" s="283">
        <v>25</v>
      </c>
      <c r="B58" s="688" t="str">
        <f>IF(依頼入力フォーム!$BG$30=FALSE,"",IF(依頼入力フォーム!C162="","",依頼入力フォーム!C162))</f>
        <v/>
      </c>
      <c r="C58" s="688"/>
      <c r="D58" s="688"/>
      <c r="E58" s="688"/>
      <c r="F58" s="688"/>
      <c r="G58" s="688"/>
      <c r="H58" s="688"/>
      <c r="I58" s="688"/>
      <c r="J58" s="689" t="str">
        <f>IF(依頼入力フォーム!$BG$30=FALSE,"",IF(依頼入力フォーム!I162="","",依頼入力フォーム!I162))</f>
        <v/>
      </c>
      <c r="K58" s="689"/>
      <c r="L58" s="688" t="str">
        <f>IF(依頼入力フォーム!$BG$30=FALSE,"",IF(依頼入力フォーム!K162="","",依頼入力フォーム!K162))</f>
        <v/>
      </c>
      <c r="M58" s="688"/>
      <c r="N58" s="688"/>
      <c r="O58" s="688"/>
      <c r="P58" s="688"/>
      <c r="Q58" s="688"/>
      <c r="R58" s="688"/>
      <c r="S58" s="690" t="str">
        <f>IF(依頼入力フォーム!$BG$30=FALSE,"",IF(依頼入力フォーム!R162="","",依頼入力フォーム!R162))</f>
        <v/>
      </c>
      <c r="T58" s="690"/>
      <c r="U58" s="691"/>
    </row>
    <row r="59" spans="1:36" ht="21.75" customHeight="1">
      <c r="A59" s="277">
        <v>26</v>
      </c>
      <c r="B59" s="676" t="str">
        <f>IF(依頼入力フォーム!$BG$30=FALSE,"",IF(依頼入力フォーム!C163="","",依頼入力フォーム!C163))</f>
        <v/>
      </c>
      <c r="C59" s="676"/>
      <c r="D59" s="676"/>
      <c r="E59" s="676"/>
      <c r="F59" s="676"/>
      <c r="G59" s="676"/>
      <c r="H59" s="676"/>
      <c r="I59" s="676"/>
      <c r="J59" s="677" t="str">
        <f>IF(依頼入力フォーム!$BG$30=FALSE,"",IF(依頼入力フォーム!I163="","",依頼入力フォーム!I163))</f>
        <v/>
      </c>
      <c r="K59" s="677"/>
      <c r="L59" s="676" t="str">
        <f>IF(依頼入力フォーム!$BG$30=FALSE,"",IF(依頼入力フォーム!K163="","",依頼入力フォーム!K163))</f>
        <v/>
      </c>
      <c r="M59" s="676"/>
      <c r="N59" s="676"/>
      <c r="O59" s="676"/>
      <c r="P59" s="676"/>
      <c r="Q59" s="676"/>
      <c r="R59" s="676"/>
      <c r="S59" s="678" t="str">
        <f>IF(依頼入力フォーム!$BG$30=FALSE,"",IF(依頼入力フォーム!R163="","",依頼入力フォーム!R163))</f>
        <v/>
      </c>
      <c r="T59" s="678"/>
      <c r="U59" s="679"/>
    </row>
    <row r="60" spans="1:36" ht="21.75" customHeight="1">
      <c r="A60" s="278">
        <v>27</v>
      </c>
      <c r="B60" s="647" t="str">
        <f>IF(依頼入力フォーム!$BG$30=FALSE,"",IF(依頼入力フォーム!C164="","",依頼入力フォーム!C164))</f>
        <v/>
      </c>
      <c r="C60" s="647"/>
      <c r="D60" s="647"/>
      <c r="E60" s="647"/>
      <c r="F60" s="647"/>
      <c r="G60" s="647"/>
      <c r="H60" s="647"/>
      <c r="I60" s="647"/>
      <c r="J60" s="648" t="str">
        <f>IF(依頼入力フォーム!$BG$30=FALSE,"",IF(依頼入力フォーム!I164="","",依頼入力フォーム!I164))</f>
        <v/>
      </c>
      <c r="K60" s="648"/>
      <c r="L60" s="647" t="str">
        <f>IF(依頼入力フォーム!$BG$30=FALSE,"",IF(依頼入力フォーム!K164="","",依頼入力フォーム!K164))</f>
        <v/>
      </c>
      <c r="M60" s="647"/>
      <c r="N60" s="647"/>
      <c r="O60" s="647"/>
      <c r="P60" s="647"/>
      <c r="Q60" s="647"/>
      <c r="R60" s="647"/>
      <c r="S60" s="667" t="str">
        <f>IF(依頼入力フォーム!$BG$30=FALSE,"",IF(依頼入力フォーム!R164="","",依頼入力フォーム!R164))</f>
        <v/>
      </c>
      <c r="T60" s="667"/>
      <c r="U60" s="668"/>
    </row>
    <row r="61" spans="1:36" ht="21.75" customHeight="1">
      <c r="A61" s="278">
        <v>28</v>
      </c>
      <c r="B61" s="647" t="str">
        <f>IF(依頼入力フォーム!$BG$30=FALSE,"",IF(依頼入力フォーム!C165="","",依頼入力フォーム!C165))</f>
        <v/>
      </c>
      <c r="C61" s="647"/>
      <c r="D61" s="647"/>
      <c r="E61" s="647"/>
      <c r="F61" s="647"/>
      <c r="G61" s="647"/>
      <c r="H61" s="647"/>
      <c r="I61" s="647"/>
      <c r="J61" s="648" t="str">
        <f>IF(依頼入力フォーム!$BG$30=FALSE,"",IF(依頼入力フォーム!I165="","",依頼入力フォーム!I165))</f>
        <v/>
      </c>
      <c r="K61" s="648"/>
      <c r="L61" s="647" t="str">
        <f>IF(依頼入力フォーム!$BG$30=FALSE,"",IF(依頼入力フォーム!K165="","",依頼入力フォーム!K165))</f>
        <v/>
      </c>
      <c r="M61" s="647"/>
      <c r="N61" s="647"/>
      <c r="O61" s="647"/>
      <c r="P61" s="647"/>
      <c r="Q61" s="647"/>
      <c r="R61" s="647"/>
      <c r="S61" s="667" t="str">
        <f>IF(依頼入力フォーム!$BG$30=FALSE,"",IF(依頼入力フォーム!R165="","",依頼入力フォーム!R165))</f>
        <v/>
      </c>
      <c r="T61" s="667"/>
      <c r="U61" s="668"/>
    </row>
    <row r="62" spans="1:36" ht="21.75" customHeight="1">
      <c r="A62" s="278">
        <v>29</v>
      </c>
      <c r="B62" s="647" t="str">
        <f>IF(依頼入力フォーム!$BG$30=FALSE,"",IF(依頼入力フォーム!C166="","",依頼入力フォーム!C166))</f>
        <v/>
      </c>
      <c r="C62" s="647"/>
      <c r="D62" s="647"/>
      <c r="E62" s="647"/>
      <c r="F62" s="647"/>
      <c r="G62" s="647"/>
      <c r="H62" s="647"/>
      <c r="I62" s="647"/>
      <c r="J62" s="648" t="str">
        <f>IF(依頼入力フォーム!$BG$30=FALSE,"",IF(依頼入力フォーム!I166="","",依頼入力フォーム!I166))</f>
        <v/>
      </c>
      <c r="K62" s="648"/>
      <c r="L62" s="647" t="str">
        <f>IF(依頼入力フォーム!$BG$30=FALSE,"",IF(依頼入力フォーム!K166="","",依頼入力フォーム!K166))</f>
        <v/>
      </c>
      <c r="M62" s="647"/>
      <c r="N62" s="647"/>
      <c r="O62" s="647"/>
      <c r="P62" s="647"/>
      <c r="Q62" s="647"/>
      <c r="R62" s="647"/>
      <c r="S62" s="667" t="str">
        <f>IF(依頼入力フォーム!$BG$30=FALSE,"",IF(依頼入力フォーム!R166="","",依頼入力フォーム!R166))</f>
        <v/>
      </c>
      <c r="T62" s="667"/>
      <c r="U62" s="668"/>
    </row>
    <row r="63" spans="1:36" ht="21.75" customHeight="1" thickBot="1">
      <c r="A63" s="279">
        <v>30</v>
      </c>
      <c r="B63" s="680" t="str">
        <f>IF(依頼入力フォーム!$BG$30=FALSE,"",IF(依頼入力フォーム!C167="","",依頼入力フォーム!C167))</f>
        <v/>
      </c>
      <c r="C63" s="680"/>
      <c r="D63" s="680"/>
      <c r="E63" s="680"/>
      <c r="F63" s="680"/>
      <c r="G63" s="680"/>
      <c r="H63" s="680"/>
      <c r="I63" s="680"/>
      <c r="J63" s="681" t="str">
        <f>IF(依頼入力フォーム!$BG$30=FALSE,"",IF(依頼入力フォーム!I167="","",依頼入力フォーム!I167))</f>
        <v/>
      </c>
      <c r="K63" s="681"/>
      <c r="L63" s="680" t="str">
        <f>IF(依頼入力フォーム!$BG$30=FALSE,"",IF(依頼入力フォーム!K167="","",依頼入力フォーム!K167))</f>
        <v/>
      </c>
      <c r="M63" s="680"/>
      <c r="N63" s="680"/>
      <c r="O63" s="680"/>
      <c r="P63" s="680"/>
      <c r="Q63" s="680"/>
      <c r="R63" s="680"/>
      <c r="S63" s="682" t="str">
        <f>IF(依頼入力フォーム!$BG$30=FALSE,"",IF(依頼入力フォーム!R167="","",依頼入力フォーム!R167))</f>
        <v/>
      </c>
      <c r="T63" s="682"/>
      <c r="U63" s="683"/>
    </row>
    <row r="64" spans="1:36" ht="21.75" customHeight="1">
      <c r="A64" s="282">
        <v>31</v>
      </c>
      <c r="B64" s="684" t="str">
        <f>IF(依頼入力フォーム!$BG$30=FALSE,"",IF(依頼入力フォーム!C168="","",依頼入力フォーム!C168))</f>
        <v/>
      </c>
      <c r="C64" s="684"/>
      <c r="D64" s="684"/>
      <c r="E64" s="684"/>
      <c r="F64" s="684"/>
      <c r="G64" s="684"/>
      <c r="H64" s="684"/>
      <c r="I64" s="684"/>
      <c r="J64" s="685" t="str">
        <f>IF(依頼入力フォーム!$BG$30=FALSE,"",IF(依頼入力フォーム!I168="","",依頼入力フォーム!I168))</f>
        <v/>
      </c>
      <c r="K64" s="685"/>
      <c r="L64" s="684" t="str">
        <f>IF(依頼入力フォーム!$BG$30=FALSE,"",IF(依頼入力フォーム!K168="","",依頼入力フォーム!K168))</f>
        <v/>
      </c>
      <c r="M64" s="684"/>
      <c r="N64" s="684"/>
      <c r="O64" s="684"/>
      <c r="P64" s="684"/>
      <c r="Q64" s="684"/>
      <c r="R64" s="684"/>
      <c r="S64" s="686" t="str">
        <f>IF(依頼入力フォーム!$BG$30=FALSE,"",IF(依頼入力フォーム!R168="","",依頼入力フォーム!R168))</f>
        <v/>
      </c>
      <c r="T64" s="686"/>
      <c r="U64" s="687"/>
    </row>
    <row r="65" spans="1:26" ht="21.75" customHeight="1">
      <c r="A65" s="278">
        <v>32</v>
      </c>
      <c r="B65" s="647" t="str">
        <f>IF(依頼入力フォーム!$BG$30=FALSE,"",IF(依頼入力フォーム!C169="","",依頼入力フォーム!C169))</f>
        <v/>
      </c>
      <c r="C65" s="647"/>
      <c r="D65" s="647"/>
      <c r="E65" s="647"/>
      <c r="F65" s="647"/>
      <c r="G65" s="647"/>
      <c r="H65" s="647"/>
      <c r="I65" s="647"/>
      <c r="J65" s="648" t="str">
        <f>IF(依頼入力フォーム!$BG$30=FALSE,"",IF(依頼入力フォーム!I169="","",依頼入力フォーム!I169))</f>
        <v/>
      </c>
      <c r="K65" s="648"/>
      <c r="L65" s="647" t="str">
        <f>IF(依頼入力フォーム!$BG$30=FALSE,"",IF(依頼入力フォーム!K169="","",依頼入力フォーム!K169))</f>
        <v/>
      </c>
      <c r="M65" s="647"/>
      <c r="N65" s="647"/>
      <c r="O65" s="647"/>
      <c r="P65" s="647"/>
      <c r="Q65" s="647"/>
      <c r="R65" s="647"/>
      <c r="S65" s="667" t="str">
        <f>IF(依頼入力フォーム!$BG$30=FALSE,"",IF(依頼入力フォーム!R169="","",依頼入力フォーム!R169))</f>
        <v/>
      </c>
      <c r="T65" s="667"/>
      <c r="U65" s="668"/>
    </row>
    <row r="66" spans="1:26" ht="21.75" customHeight="1">
      <c r="A66" s="278">
        <v>33</v>
      </c>
      <c r="B66" s="647" t="str">
        <f>IF(依頼入力フォーム!$BG$30=FALSE,"",IF(依頼入力フォーム!C170="","",依頼入力フォーム!C170))</f>
        <v/>
      </c>
      <c r="C66" s="647"/>
      <c r="D66" s="647"/>
      <c r="E66" s="647"/>
      <c r="F66" s="647"/>
      <c r="G66" s="647"/>
      <c r="H66" s="647"/>
      <c r="I66" s="647"/>
      <c r="J66" s="648" t="str">
        <f>IF(依頼入力フォーム!$BG$30=FALSE,"",IF(依頼入力フォーム!I170="","",依頼入力フォーム!I170))</f>
        <v/>
      </c>
      <c r="K66" s="648"/>
      <c r="L66" s="647" t="str">
        <f>IF(依頼入力フォーム!$BG$30=FALSE,"",IF(依頼入力フォーム!K170="","",依頼入力フォーム!K170))</f>
        <v/>
      </c>
      <c r="M66" s="647"/>
      <c r="N66" s="647"/>
      <c r="O66" s="647"/>
      <c r="P66" s="647"/>
      <c r="Q66" s="647"/>
      <c r="R66" s="647"/>
      <c r="S66" s="667" t="str">
        <f>IF(依頼入力フォーム!$BG$30=FALSE,"",IF(依頼入力フォーム!R170="","",依頼入力フォーム!R170))</f>
        <v/>
      </c>
      <c r="T66" s="667"/>
      <c r="U66" s="668"/>
    </row>
    <row r="67" spans="1:26" ht="21.75" customHeight="1">
      <c r="A67" s="278">
        <v>34</v>
      </c>
      <c r="B67" s="647" t="str">
        <f>IF(依頼入力フォーム!$BG$30=FALSE,"",IF(依頼入力フォーム!C171="","",依頼入力フォーム!C171))</f>
        <v/>
      </c>
      <c r="C67" s="647"/>
      <c r="D67" s="647"/>
      <c r="E67" s="647"/>
      <c r="F67" s="647"/>
      <c r="G67" s="647"/>
      <c r="H67" s="647"/>
      <c r="I67" s="647"/>
      <c r="J67" s="648" t="str">
        <f>IF(依頼入力フォーム!$BG$30=FALSE,"",IF(依頼入力フォーム!I171="","",依頼入力フォーム!I171))</f>
        <v/>
      </c>
      <c r="K67" s="648"/>
      <c r="L67" s="647" t="str">
        <f>IF(依頼入力フォーム!$BG$30=FALSE,"",IF(依頼入力フォーム!K171="","",依頼入力フォーム!K171))</f>
        <v/>
      </c>
      <c r="M67" s="647"/>
      <c r="N67" s="647"/>
      <c r="O67" s="647"/>
      <c r="P67" s="647"/>
      <c r="Q67" s="647"/>
      <c r="R67" s="647"/>
      <c r="S67" s="667" t="str">
        <f>IF(依頼入力フォーム!$BG$30=FALSE,"",IF(依頼入力フォーム!R171="","",依頼入力フォーム!R171))</f>
        <v/>
      </c>
      <c r="T67" s="667"/>
      <c r="U67" s="668"/>
    </row>
    <row r="68" spans="1:26" ht="21.75" customHeight="1" thickBot="1">
      <c r="A68" s="283">
        <v>35</v>
      </c>
      <c r="B68" s="688" t="str">
        <f>IF(依頼入力フォーム!$BG$30=FALSE,"",IF(依頼入力フォーム!C172="","",依頼入力フォーム!C172))</f>
        <v/>
      </c>
      <c r="C68" s="688"/>
      <c r="D68" s="688"/>
      <c r="E68" s="688"/>
      <c r="F68" s="688"/>
      <c r="G68" s="688"/>
      <c r="H68" s="688"/>
      <c r="I68" s="688"/>
      <c r="J68" s="689" t="str">
        <f>IF(依頼入力フォーム!$BG$30=FALSE,"",IF(依頼入力フォーム!I172="","",依頼入力フォーム!I172))</f>
        <v/>
      </c>
      <c r="K68" s="689"/>
      <c r="L68" s="688" t="str">
        <f>IF(依頼入力フォーム!$BG$30=FALSE,"",IF(依頼入力フォーム!K172="","",依頼入力フォーム!K172))</f>
        <v/>
      </c>
      <c r="M68" s="688"/>
      <c r="N68" s="688"/>
      <c r="O68" s="688"/>
      <c r="P68" s="688"/>
      <c r="Q68" s="688"/>
      <c r="R68" s="688"/>
      <c r="S68" s="690" t="str">
        <f>IF(依頼入力フォーム!$BG$30=FALSE,"",IF(依頼入力フォーム!R172="","",依頼入力フォーム!R172))</f>
        <v/>
      </c>
      <c r="T68" s="690"/>
      <c r="U68" s="691"/>
    </row>
    <row r="69" spans="1:26" ht="21.75" customHeight="1">
      <c r="A69" s="277">
        <v>36</v>
      </c>
      <c r="B69" s="676" t="str">
        <f>IF(依頼入力フォーム!$BG$30=FALSE,"",IF(依頼入力フォーム!C173="","",依頼入力フォーム!C173))</f>
        <v/>
      </c>
      <c r="C69" s="676"/>
      <c r="D69" s="676"/>
      <c r="E69" s="676"/>
      <c r="F69" s="676"/>
      <c r="G69" s="676"/>
      <c r="H69" s="676"/>
      <c r="I69" s="676"/>
      <c r="J69" s="677" t="str">
        <f>IF(依頼入力フォーム!$BG$30=FALSE,"",IF(依頼入力フォーム!I173="","",依頼入力フォーム!I173))</f>
        <v/>
      </c>
      <c r="K69" s="677"/>
      <c r="L69" s="676" t="str">
        <f>IF(依頼入力フォーム!$BG$30=FALSE,"",IF(依頼入力フォーム!K173="","",依頼入力フォーム!K173))</f>
        <v/>
      </c>
      <c r="M69" s="676"/>
      <c r="N69" s="676"/>
      <c r="O69" s="676"/>
      <c r="P69" s="676"/>
      <c r="Q69" s="676"/>
      <c r="R69" s="676"/>
      <c r="S69" s="678" t="str">
        <f>IF(依頼入力フォーム!$BG$30=FALSE,"",IF(依頼入力フォーム!R173="","",依頼入力フォーム!R173))</f>
        <v/>
      </c>
      <c r="T69" s="678"/>
      <c r="U69" s="679"/>
    </row>
    <row r="70" spans="1:26" ht="21.75" customHeight="1">
      <c r="A70" s="278">
        <v>37</v>
      </c>
      <c r="B70" s="647" t="str">
        <f>IF(依頼入力フォーム!$BG$30=FALSE,"",IF(依頼入力フォーム!C174="","",依頼入力フォーム!C174))</f>
        <v/>
      </c>
      <c r="C70" s="647"/>
      <c r="D70" s="647"/>
      <c r="E70" s="647"/>
      <c r="F70" s="647"/>
      <c r="G70" s="647"/>
      <c r="H70" s="647"/>
      <c r="I70" s="647"/>
      <c r="J70" s="648" t="str">
        <f>IF(依頼入力フォーム!$BG$30=FALSE,"",IF(依頼入力フォーム!I174="","",依頼入力フォーム!I174))</f>
        <v/>
      </c>
      <c r="K70" s="648"/>
      <c r="L70" s="647" t="str">
        <f>IF(依頼入力フォーム!$BG$30=FALSE,"",IF(依頼入力フォーム!K174="","",依頼入力フォーム!K174))</f>
        <v/>
      </c>
      <c r="M70" s="647"/>
      <c r="N70" s="647"/>
      <c r="O70" s="647"/>
      <c r="P70" s="647"/>
      <c r="Q70" s="647"/>
      <c r="R70" s="647"/>
      <c r="S70" s="667" t="str">
        <f>IF(依頼入力フォーム!$BG$30=FALSE,"",IF(依頼入力フォーム!R174="","",依頼入力フォーム!R174))</f>
        <v/>
      </c>
      <c r="T70" s="667"/>
      <c r="U70" s="668"/>
    </row>
    <row r="71" spans="1:26" ht="21.75" customHeight="1">
      <c r="A71" s="278">
        <v>38</v>
      </c>
      <c r="B71" s="647" t="str">
        <f>IF(依頼入力フォーム!$BG$30=FALSE,"",IF(依頼入力フォーム!C175="","",依頼入力フォーム!C175))</f>
        <v/>
      </c>
      <c r="C71" s="647"/>
      <c r="D71" s="647"/>
      <c r="E71" s="647"/>
      <c r="F71" s="647"/>
      <c r="G71" s="647"/>
      <c r="H71" s="647"/>
      <c r="I71" s="647"/>
      <c r="J71" s="648" t="str">
        <f>IF(依頼入力フォーム!$BG$30=FALSE,"",IF(依頼入力フォーム!I175="","",依頼入力フォーム!I175))</f>
        <v/>
      </c>
      <c r="K71" s="648"/>
      <c r="L71" s="647" t="str">
        <f>IF(依頼入力フォーム!$BG$30=FALSE,"",IF(依頼入力フォーム!K175="","",依頼入力フォーム!K175))</f>
        <v/>
      </c>
      <c r="M71" s="647"/>
      <c r="N71" s="647"/>
      <c r="O71" s="647"/>
      <c r="P71" s="647"/>
      <c r="Q71" s="647"/>
      <c r="R71" s="647"/>
      <c r="S71" s="667" t="str">
        <f>IF(依頼入力フォーム!$BG$30=FALSE,"",IF(依頼入力フォーム!R175="","",依頼入力フォーム!R175))</f>
        <v/>
      </c>
      <c r="T71" s="667"/>
      <c r="U71" s="668"/>
    </row>
    <row r="72" spans="1:26" ht="21.75" customHeight="1">
      <c r="A72" s="278">
        <v>39</v>
      </c>
      <c r="B72" s="647" t="str">
        <f>IF(依頼入力フォーム!$BG$30=FALSE,"",IF(依頼入力フォーム!C176="","",依頼入力フォーム!C176))</f>
        <v/>
      </c>
      <c r="C72" s="647"/>
      <c r="D72" s="647"/>
      <c r="E72" s="647"/>
      <c r="F72" s="647"/>
      <c r="G72" s="647"/>
      <c r="H72" s="647"/>
      <c r="I72" s="647"/>
      <c r="J72" s="648" t="str">
        <f>IF(依頼入力フォーム!$BG$30=FALSE,"",IF(依頼入力フォーム!I176="","",依頼入力フォーム!I176))</f>
        <v/>
      </c>
      <c r="K72" s="648"/>
      <c r="L72" s="647" t="str">
        <f>IF(依頼入力フォーム!$BG$30=FALSE,"",IF(依頼入力フォーム!K176="","",依頼入力フォーム!K176))</f>
        <v/>
      </c>
      <c r="M72" s="647"/>
      <c r="N72" s="647"/>
      <c r="O72" s="647"/>
      <c r="P72" s="647"/>
      <c r="Q72" s="647"/>
      <c r="R72" s="647"/>
      <c r="S72" s="667" t="str">
        <f>IF(依頼入力フォーム!$BG$30=FALSE,"",IF(依頼入力フォーム!R176="","",依頼入力フォーム!R176))</f>
        <v/>
      </c>
      <c r="T72" s="667"/>
      <c r="U72" s="668"/>
    </row>
    <row r="73" spans="1:26" ht="21.75" customHeight="1" thickBot="1">
      <c r="A73" s="279">
        <v>40</v>
      </c>
      <c r="B73" s="680" t="str">
        <f>IF(依頼入力フォーム!$BG$30=FALSE,"",IF(依頼入力フォーム!C177="","",依頼入力フォーム!C177))</f>
        <v/>
      </c>
      <c r="C73" s="680"/>
      <c r="D73" s="680"/>
      <c r="E73" s="680"/>
      <c r="F73" s="680"/>
      <c r="G73" s="680"/>
      <c r="H73" s="680"/>
      <c r="I73" s="680"/>
      <c r="J73" s="681" t="str">
        <f>IF(依頼入力フォーム!$BG$30=FALSE,"",IF(依頼入力フォーム!I177="","",依頼入力フォーム!I177))</f>
        <v/>
      </c>
      <c r="K73" s="681"/>
      <c r="L73" s="680" t="str">
        <f>IF(依頼入力フォーム!$BG$30=FALSE,"",IF(依頼入力フォーム!K177="","",依頼入力フォーム!K177))</f>
        <v/>
      </c>
      <c r="M73" s="680"/>
      <c r="N73" s="680"/>
      <c r="O73" s="680"/>
      <c r="P73" s="680"/>
      <c r="Q73" s="680"/>
      <c r="R73" s="680"/>
      <c r="S73" s="682" t="str">
        <f>IF(依頼入力フォーム!$BG$30=FALSE,"",IF(依頼入力フォーム!R177="","",依頼入力フォーム!R177))</f>
        <v/>
      </c>
      <c r="T73" s="682"/>
      <c r="U73" s="683"/>
    </row>
    <row r="74" spans="1:26" ht="6.75" customHeight="1"/>
    <row r="75" spans="1:26" ht="21.75" customHeight="1">
      <c r="A75" s="88" t="s">
        <v>275</v>
      </c>
      <c r="E75" s="597" t="str">
        <f>IF(依頼入力フォーム!BG30=FALSE,"",IF(依頼入力フォーム!G44="",""," "&amp;依頼入力フォーム!G44&amp;" 様"))</f>
        <v/>
      </c>
      <c r="F75" s="597"/>
      <c r="G75" s="597"/>
      <c r="H75" s="597"/>
      <c r="I75" s="597"/>
      <c r="J75" s="597"/>
      <c r="K75" s="597" t="str">
        <f>IF(依頼入力フォーム!BG30=FALSE,"",IF(依頼入力フォーム!G75="",""," 件名 : "&amp;依頼入力フォーム!G75))</f>
        <v/>
      </c>
      <c r="L75" s="597"/>
      <c r="M75" s="597"/>
      <c r="N75" s="597"/>
      <c r="O75" s="597"/>
      <c r="P75" s="597"/>
      <c r="Q75" s="597"/>
      <c r="R75" s="597"/>
      <c r="S75" s="597"/>
      <c r="T75" s="597"/>
      <c r="U75" s="597"/>
      <c r="V75" s="596" t="s">
        <v>253</v>
      </c>
      <c r="W75" s="596"/>
      <c r="X75" s="596"/>
      <c r="Y75" s="596"/>
      <c r="Z75" s="596"/>
    </row>
    <row r="76" spans="1:26" ht="3.75" customHeight="1" thickBot="1">
      <c r="V76" s="596"/>
      <c r="W76" s="596"/>
      <c r="X76" s="596"/>
      <c r="Y76" s="596"/>
      <c r="Z76" s="596"/>
    </row>
    <row r="77" spans="1:26" ht="21.75" customHeight="1" thickBot="1">
      <c r="A77" s="276" t="s">
        <v>276</v>
      </c>
      <c r="B77" s="670" t="s">
        <v>52</v>
      </c>
      <c r="C77" s="671"/>
      <c r="D77" s="671"/>
      <c r="E77" s="671"/>
      <c r="F77" s="671"/>
      <c r="G77" s="671"/>
      <c r="H77" s="671"/>
      <c r="I77" s="672"/>
      <c r="J77" s="673" t="s">
        <v>277</v>
      </c>
      <c r="K77" s="673"/>
      <c r="L77" s="674" t="s">
        <v>278</v>
      </c>
      <c r="M77" s="671"/>
      <c r="N77" s="671"/>
      <c r="O77" s="671"/>
      <c r="P77" s="671"/>
      <c r="Q77" s="671"/>
      <c r="R77" s="672"/>
      <c r="S77" s="674" t="s">
        <v>279</v>
      </c>
      <c r="T77" s="671"/>
      <c r="U77" s="675"/>
      <c r="V77" s="596"/>
      <c r="W77" s="596"/>
      <c r="X77" s="596"/>
      <c r="Y77" s="596"/>
      <c r="Z77" s="596"/>
    </row>
    <row r="78" spans="1:26" ht="21.75" customHeight="1">
      <c r="A78" s="277">
        <v>41</v>
      </c>
      <c r="B78" s="676" t="str">
        <f>IF(依頼入力フォーム!$BG$30=FALSE,"",IF(依頼入力フォーム!C178="","",依頼入力フォーム!C178))</f>
        <v/>
      </c>
      <c r="C78" s="676"/>
      <c r="D78" s="676"/>
      <c r="E78" s="676"/>
      <c r="F78" s="676"/>
      <c r="G78" s="676"/>
      <c r="H78" s="676"/>
      <c r="I78" s="676"/>
      <c r="J78" s="677" t="str">
        <f>IF(依頼入力フォーム!$BG$30=FALSE,"",IF(依頼入力フォーム!I178="","",依頼入力フォーム!I178))</f>
        <v/>
      </c>
      <c r="K78" s="677"/>
      <c r="L78" s="676" t="str">
        <f>IF(依頼入力フォーム!$BG$30=FALSE,"",IF(依頼入力フォーム!K178="","",依頼入力フォーム!K178))</f>
        <v/>
      </c>
      <c r="M78" s="676"/>
      <c r="N78" s="676"/>
      <c r="O78" s="676"/>
      <c r="P78" s="676"/>
      <c r="Q78" s="676"/>
      <c r="R78" s="676"/>
      <c r="S78" s="678" t="str">
        <f>IF(依頼入力フォーム!$BG$30=FALSE,"",IF(依頼入力フォーム!R178="","",依頼入力フォーム!R178))</f>
        <v/>
      </c>
      <c r="T78" s="678"/>
      <c r="U78" s="679"/>
    </row>
    <row r="79" spans="1:26" ht="21.75" customHeight="1">
      <c r="A79" s="278">
        <v>42</v>
      </c>
      <c r="B79" s="647" t="str">
        <f>IF(依頼入力フォーム!$BG$30=FALSE,"",IF(依頼入力フォーム!C179="","",依頼入力フォーム!C179))</f>
        <v/>
      </c>
      <c r="C79" s="647"/>
      <c r="D79" s="647"/>
      <c r="E79" s="647"/>
      <c r="F79" s="647"/>
      <c r="G79" s="647"/>
      <c r="H79" s="647"/>
      <c r="I79" s="647"/>
      <c r="J79" s="648" t="str">
        <f>IF(依頼入力フォーム!$BG$30=FALSE,"",IF(依頼入力フォーム!I179="","",依頼入力フォーム!I179))</f>
        <v/>
      </c>
      <c r="K79" s="648"/>
      <c r="L79" s="647" t="str">
        <f>IF(依頼入力フォーム!$BG$30=FALSE,"",IF(依頼入力フォーム!K179="","",依頼入力フォーム!K179))</f>
        <v/>
      </c>
      <c r="M79" s="647"/>
      <c r="N79" s="647"/>
      <c r="O79" s="647"/>
      <c r="P79" s="647"/>
      <c r="Q79" s="647"/>
      <c r="R79" s="647"/>
      <c r="S79" s="667" t="str">
        <f>IF(依頼入力フォーム!$BG$30=FALSE,"",IF(依頼入力フォーム!R179="","",依頼入力フォーム!R179))</f>
        <v/>
      </c>
      <c r="T79" s="667"/>
      <c r="U79" s="668"/>
    </row>
    <row r="80" spans="1:26" ht="21.75" customHeight="1">
      <c r="A80" s="278">
        <v>43</v>
      </c>
      <c r="B80" s="647" t="str">
        <f>IF(依頼入力フォーム!$BG$30=FALSE,"",IF(依頼入力フォーム!C180="","",依頼入力フォーム!C180))</f>
        <v/>
      </c>
      <c r="C80" s="647"/>
      <c r="D80" s="647"/>
      <c r="E80" s="647"/>
      <c r="F80" s="647"/>
      <c r="G80" s="647"/>
      <c r="H80" s="647"/>
      <c r="I80" s="647"/>
      <c r="J80" s="648" t="str">
        <f>IF(依頼入力フォーム!$BG$30=FALSE,"",IF(依頼入力フォーム!I180="","",依頼入力フォーム!I180))</f>
        <v/>
      </c>
      <c r="K80" s="648"/>
      <c r="L80" s="647" t="str">
        <f>IF(依頼入力フォーム!$BG$30=FALSE,"",IF(依頼入力フォーム!K180="","",依頼入力フォーム!K180))</f>
        <v/>
      </c>
      <c r="M80" s="647"/>
      <c r="N80" s="647"/>
      <c r="O80" s="647"/>
      <c r="P80" s="647"/>
      <c r="Q80" s="647"/>
      <c r="R80" s="647"/>
      <c r="S80" s="667" t="str">
        <f>IF(依頼入力フォーム!$BG$30=FALSE,"",IF(依頼入力フォーム!R180="","",依頼入力フォーム!R180))</f>
        <v/>
      </c>
      <c r="T80" s="667"/>
      <c r="U80" s="668"/>
    </row>
    <row r="81" spans="1:21" ht="21.75" customHeight="1">
      <c r="A81" s="278">
        <v>44</v>
      </c>
      <c r="B81" s="647" t="str">
        <f>IF(依頼入力フォーム!$BG$30=FALSE,"",IF(依頼入力フォーム!C181="","",依頼入力フォーム!C181))</f>
        <v/>
      </c>
      <c r="C81" s="647"/>
      <c r="D81" s="647"/>
      <c r="E81" s="647"/>
      <c r="F81" s="647"/>
      <c r="G81" s="647"/>
      <c r="H81" s="647"/>
      <c r="I81" s="647"/>
      <c r="J81" s="648" t="str">
        <f>IF(依頼入力フォーム!$BG$30=FALSE,"",IF(依頼入力フォーム!I181="","",依頼入力フォーム!I181))</f>
        <v/>
      </c>
      <c r="K81" s="648"/>
      <c r="L81" s="647" t="str">
        <f>IF(依頼入力フォーム!$BG$30=FALSE,"",IF(依頼入力フォーム!K181="","",依頼入力フォーム!K181))</f>
        <v/>
      </c>
      <c r="M81" s="647"/>
      <c r="N81" s="647"/>
      <c r="O81" s="647"/>
      <c r="P81" s="647"/>
      <c r="Q81" s="647"/>
      <c r="R81" s="647"/>
      <c r="S81" s="667" t="str">
        <f>IF(依頼入力フォーム!$BG$30=FALSE,"",IF(依頼入力フォーム!R181="","",依頼入力フォーム!R181))</f>
        <v/>
      </c>
      <c r="T81" s="667"/>
      <c r="U81" s="668"/>
    </row>
    <row r="82" spans="1:21" ht="21.75" customHeight="1" thickBot="1">
      <c r="A82" s="279">
        <v>45</v>
      </c>
      <c r="B82" s="680" t="str">
        <f>IF(依頼入力フォーム!$BG$30=FALSE,"",IF(依頼入力フォーム!C182="","",依頼入力フォーム!C182))</f>
        <v/>
      </c>
      <c r="C82" s="680"/>
      <c r="D82" s="680"/>
      <c r="E82" s="680"/>
      <c r="F82" s="680"/>
      <c r="G82" s="680"/>
      <c r="H82" s="680"/>
      <c r="I82" s="680"/>
      <c r="J82" s="681" t="str">
        <f>IF(依頼入力フォーム!$BG$30=FALSE,"",IF(依頼入力フォーム!I182="","",依頼入力フォーム!I182))</f>
        <v/>
      </c>
      <c r="K82" s="681"/>
      <c r="L82" s="680" t="str">
        <f>IF(依頼入力フォーム!$BG$30=FALSE,"",IF(依頼入力フォーム!K182="","",依頼入力フォーム!K182))</f>
        <v/>
      </c>
      <c r="M82" s="680"/>
      <c r="N82" s="680"/>
      <c r="O82" s="680"/>
      <c r="P82" s="680"/>
      <c r="Q82" s="680"/>
      <c r="R82" s="680"/>
      <c r="S82" s="682" t="str">
        <f>IF(依頼入力フォーム!$BG$30=FALSE,"",IF(依頼入力フォーム!R182="","",依頼入力フォーム!R182))</f>
        <v/>
      </c>
      <c r="T82" s="682"/>
      <c r="U82" s="683"/>
    </row>
    <row r="83" spans="1:21" ht="21.75" customHeight="1">
      <c r="A83" s="277">
        <v>46</v>
      </c>
      <c r="B83" s="676" t="str">
        <f>IF(依頼入力フォーム!$BG$30=FALSE,"",IF(依頼入力フォーム!C183="","",依頼入力フォーム!C183))</f>
        <v/>
      </c>
      <c r="C83" s="676"/>
      <c r="D83" s="676"/>
      <c r="E83" s="676"/>
      <c r="F83" s="676"/>
      <c r="G83" s="676"/>
      <c r="H83" s="676"/>
      <c r="I83" s="676"/>
      <c r="J83" s="677" t="str">
        <f>IF(依頼入力フォーム!$BG$30=FALSE,"",IF(依頼入力フォーム!I183="","",依頼入力フォーム!I183))</f>
        <v/>
      </c>
      <c r="K83" s="677"/>
      <c r="L83" s="676" t="str">
        <f>IF(依頼入力フォーム!$BG$30=FALSE,"",IF(依頼入力フォーム!K183="","",依頼入力フォーム!K183))</f>
        <v/>
      </c>
      <c r="M83" s="676"/>
      <c r="N83" s="676"/>
      <c r="O83" s="676"/>
      <c r="P83" s="676"/>
      <c r="Q83" s="676"/>
      <c r="R83" s="676"/>
      <c r="S83" s="678" t="str">
        <f>IF(依頼入力フォーム!$BG$30=FALSE,"",IF(依頼入力フォーム!R183="","",依頼入力フォーム!R183))</f>
        <v/>
      </c>
      <c r="T83" s="678"/>
      <c r="U83" s="679"/>
    </row>
    <row r="84" spans="1:21" ht="21.75" customHeight="1">
      <c r="A84" s="278">
        <v>47</v>
      </c>
      <c r="B84" s="647" t="str">
        <f>IF(依頼入力フォーム!$BG$30=FALSE,"",IF(依頼入力フォーム!C184="","",依頼入力フォーム!C184))</f>
        <v/>
      </c>
      <c r="C84" s="647"/>
      <c r="D84" s="647"/>
      <c r="E84" s="647"/>
      <c r="F84" s="647"/>
      <c r="G84" s="647"/>
      <c r="H84" s="647"/>
      <c r="I84" s="647"/>
      <c r="J84" s="648" t="str">
        <f>IF(依頼入力フォーム!$BG$30=FALSE,"",IF(依頼入力フォーム!I184="","",依頼入力フォーム!I184))</f>
        <v/>
      </c>
      <c r="K84" s="648"/>
      <c r="L84" s="647" t="str">
        <f>IF(依頼入力フォーム!$BG$30=FALSE,"",IF(依頼入力フォーム!K184="","",依頼入力フォーム!K184))</f>
        <v/>
      </c>
      <c r="M84" s="647"/>
      <c r="N84" s="647"/>
      <c r="O84" s="647"/>
      <c r="P84" s="647"/>
      <c r="Q84" s="647"/>
      <c r="R84" s="647"/>
      <c r="S84" s="667" t="str">
        <f>IF(依頼入力フォーム!$BG$30=FALSE,"",IF(依頼入力フォーム!R184="","",依頼入力フォーム!R184))</f>
        <v/>
      </c>
      <c r="T84" s="667"/>
      <c r="U84" s="668"/>
    </row>
    <row r="85" spans="1:21" ht="21.75" customHeight="1">
      <c r="A85" s="278">
        <v>48</v>
      </c>
      <c r="B85" s="647" t="str">
        <f>IF(依頼入力フォーム!$BG$30=FALSE,"",IF(依頼入力フォーム!C185="","",依頼入力フォーム!C185))</f>
        <v/>
      </c>
      <c r="C85" s="647"/>
      <c r="D85" s="647"/>
      <c r="E85" s="647"/>
      <c r="F85" s="647"/>
      <c r="G85" s="647"/>
      <c r="H85" s="647"/>
      <c r="I85" s="647"/>
      <c r="J85" s="648" t="str">
        <f>IF(依頼入力フォーム!$BG$30=FALSE,"",IF(依頼入力フォーム!I185="","",依頼入力フォーム!I185))</f>
        <v/>
      </c>
      <c r="K85" s="648"/>
      <c r="L85" s="647" t="str">
        <f>IF(依頼入力フォーム!$BG$30=FALSE,"",IF(依頼入力フォーム!K185="","",依頼入力フォーム!K185))</f>
        <v/>
      </c>
      <c r="M85" s="647"/>
      <c r="N85" s="647"/>
      <c r="O85" s="647"/>
      <c r="P85" s="647"/>
      <c r="Q85" s="647"/>
      <c r="R85" s="647"/>
      <c r="S85" s="667" t="str">
        <f>IF(依頼入力フォーム!$BG$30=FALSE,"",IF(依頼入力フォーム!R185="","",依頼入力フォーム!R185))</f>
        <v/>
      </c>
      <c r="T85" s="667"/>
      <c r="U85" s="668"/>
    </row>
    <row r="86" spans="1:21" ht="21.75" customHeight="1">
      <c r="A86" s="278">
        <v>49</v>
      </c>
      <c r="B86" s="647" t="str">
        <f>IF(依頼入力フォーム!$BG$30=FALSE,"",IF(依頼入力フォーム!C186="","",依頼入力フォーム!C186))</f>
        <v/>
      </c>
      <c r="C86" s="647"/>
      <c r="D86" s="647"/>
      <c r="E86" s="647"/>
      <c r="F86" s="647"/>
      <c r="G86" s="647"/>
      <c r="H86" s="647"/>
      <c r="I86" s="647"/>
      <c r="J86" s="648" t="str">
        <f>IF(依頼入力フォーム!$BG$30=FALSE,"",IF(依頼入力フォーム!I186="","",依頼入力フォーム!I186))</f>
        <v/>
      </c>
      <c r="K86" s="648"/>
      <c r="L86" s="647" t="str">
        <f>IF(依頼入力フォーム!$BG$30=FALSE,"",IF(依頼入力フォーム!K186="","",依頼入力フォーム!K186))</f>
        <v/>
      </c>
      <c r="M86" s="647"/>
      <c r="N86" s="647"/>
      <c r="O86" s="647"/>
      <c r="P86" s="647"/>
      <c r="Q86" s="647"/>
      <c r="R86" s="647"/>
      <c r="S86" s="667" t="str">
        <f>IF(依頼入力フォーム!$BG$30=FALSE,"",IF(依頼入力フォーム!R186="","",依頼入力フォーム!R186))</f>
        <v/>
      </c>
      <c r="T86" s="667"/>
      <c r="U86" s="668"/>
    </row>
    <row r="87" spans="1:21" ht="21.75" customHeight="1" thickBot="1">
      <c r="A87" s="279">
        <v>50</v>
      </c>
      <c r="B87" s="680" t="str">
        <f>IF(依頼入力フォーム!$BG$30=FALSE,"",IF(依頼入力フォーム!C187="","",依頼入力フォーム!C187))</f>
        <v/>
      </c>
      <c r="C87" s="680"/>
      <c r="D87" s="680"/>
      <c r="E87" s="680"/>
      <c r="F87" s="680"/>
      <c r="G87" s="680"/>
      <c r="H87" s="680"/>
      <c r="I87" s="680"/>
      <c r="J87" s="681" t="str">
        <f>IF(依頼入力フォーム!$BG$30=FALSE,"",IF(依頼入力フォーム!I187="","",依頼入力フォーム!I187))</f>
        <v/>
      </c>
      <c r="K87" s="681"/>
      <c r="L87" s="680" t="str">
        <f>IF(依頼入力フォーム!$BG$30=FALSE,"",IF(依頼入力フォーム!K187="","",依頼入力フォーム!K187))</f>
        <v/>
      </c>
      <c r="M87" s="680"/>
      <c r="N87" s="680"/>
      <c r="O87" s="680"/>
      <c r="P87" s="680"/>
      <c r="Q87" s="680"/>
      <c r="R87" s="680"/>
      <c r="S87" s="682" t="str">
        <f>IF(依頼入力フォーム!$BG$30=FALSE,"",IF(依頼入力フォーム!R187="","",依頼入力フォーム!R187))</f>
        <v/>
      </c>
      <c r="T87" s="682"/>
      <c r="U87" s="683"/>
    </row>
    <row r="88" spans="1:21" ht="21.75" customHeight="1">
      <c r="A88" s="277">
        <v>51</v>
      </c>
      <c r="B88" s="676" t="str">
        <f>IF(依頼入力フォーム!$BG$30=FALSE,"",IF(依頼入力フォーム!C188="","",依頼入力フォーム!C188))</f>
        <v/>
      </c>
      <c r="C88" s="676"/>
      <c r="D88" s="676"/>
      <c r="E88" s="676"/>
      <c r="F88" s="676"/>
      <c r="G88" s="676"/>
      <c r="H88" s="676"/>
      <c r="I88" s="676"/>
      <c r="J88" s="677" t="str">
        <f>IF(依頼入力フォーム!$BG$30=FALSE,"",IF(依頼入力フォーム!I188="","",依頼入力フォーム!I188))</f>
        <v/>
      </c>
      <c r="K88" s="677"/>
      <c r="L88" s="676" t="str">
        <f>IF(依頼入力フォーム!$BG$30=FALSE,"",IF(依頼入力フォーム!K188="","",依頼入力フォーム!K188))</f>
        <v/>
      </c>
      <c r="M88" s="676"/>
      <c r="N88" s="676"/>
      <c r="O88" s="676"/>
      <c r="P88" s="676"/>
      <c r="Q88" s="676"/>
      <c r="R88" s="676"/>
      <c r="S88" s="678" t="str">
        <f>IF(依頼入力フォーム!$BG$30=FALSE,"",IF(依頼入力フォーム!R188="","",依頼入力フォーム!R188))</f>
        <v/>
      </c>
      <c r="T88" s="678"/>
      <c r="U88" s="679"/>
    </row>
    <row r="89" spans="1:21" ht="21.75" customHeight="1">
      <c r="A89" s="278">
        <v>52</v>
      </c>
      <c r="B89" s="647" t="str">
        <f>IF(依頼入力フォーム!$BG$30=FALSE,"",IF(依頼入力フォーム!C189="","",依頼入力フォーム!C189))</f>
        <v/>
      </c>
      <c r="C89" s="647"/>
      <c r="D89" s="647"/>
      <c r="E89" s="647"/>
      <c r="F89" s="647"/>
      <c r="G89" s="647"/>
      <c r="H89" s="647"/>
      <c r="I89" s="647"/>
      <c r="J89" s="648" t="str">
        <f>IF(依頼入力フォーム!$BG$30=FALSE,"",IF(依頼入力フォーム!I189="","",依頼入力フォーム!I189))</f>
        <v/>
      </c>
      <c r="K89" s="648"/>
      <c r="L89" s="647" t="str">
        <f>IF(依頼入力フォーム!$BG$30=FALSE,"",IF(依頼入力フォーム!K189="","",依頼入力フォーム!K189))</f>
        <v/>
      </c>
      <c r="M89" s="647"/>
      <c r="N89" s="647"/>
      <c r="O89" s="647"/>
      <c r="P89" s="647"/>
      <c r="Q89" s="647"/>
      <c r="R89" s="647"/>
      <c r="S89" s="667" t="str">
        <f>IF(依頼入力フォーム!$BG$30=FALSE,"",IF(依頼入力フォーム!R189="","",依頼入力フォーム!R189))</f>
        <v/>
      </c>
      <c r="T89" s="667"/>
      <c r="U89" s="668"/>
    </row>
    <row r="90" spans="1:21" ht="21.75" customHeight="1">
      <c r="A90" s="278">
        <v>53</v>
      </c>
      <c r="B90" s="647" t="str">
        <f>IF(依頼入力フォーム!$BG$30=FALSE,"",IF(依頼入力フォーム!C190="","",依頼入力フォーム!C190))</f>
        <v/>
      </c>
      <c r="C90" s="647"/>
      <c r="D90" s="647"/>
      <c r="E90" s="647"/>
      <c r="F90" s="647"/>
      <c r="G90" s="647"/>
      <c r="H90" s="647"/>
      <c r="I90" s="647"/>
      <c r="J90" s="648" t="str">
        <f>IF(依頼入力フォーム!$BG$30=FALSE,"",IF(依頼入力フォーム!I190="","",依頼入力フォーム!I190))</f>
        <v/>
      </c>
      <c r="K90" s="648"/>
      <c r="L90" s="647" t="str">
        <f>IF(依頼入力フォーム!$BG$30=FALSE,"",IF(依頼入力フォーム!K190="","",依頼入力フォーム!K190))</f>
        <v/>
      </c>
      <c r="M90" s="647"/>
      <c r="N90" s="647"/>
      <c r="O90" s="647"/>
      <c r="P90" s="647"/>
      <c r="Q90" s="647"/>
      <c r="R90" s="647"/>
      <c r="S90" s="667" t="str">
        <f>IF(依頼入力フォーム!$BG$30=FALSE,"",IF(依頼入力フォーム!R190="","",依頼入力フォーム!R190))</f>
        <v/>
      </c>
      <c r="T90" s="667"/>
      <c r="U90" s="668"/>
    </row>
    <row r="91" spans="1:21" ht="21.75" customHeight="1">
      <c r="A91" s="278">
        <v>54</v>
      </c>
      <c r="B91" s="647" t="str">
        <f>IF(依頼入力フォーム!$BG$30=FALSE,"",IF(依頼入力フォーム!C191="","",依頼入力フォーム!C191))</f>
        <v/>
      </c>
      <c r="C91" s="647"/>
      <c r="D91" s="647"/>
      <c r="E91" s="647"/>
      <c r="F91" s="647"/>
      <c r="G91" s="647"/>
      <c r="H91" s="647"/>
      <c r="I91" s="647"/>
      <c r="J91" s="648" t="str">
        <f>IF(依頼入力フォーム!$BG$30=FALSE,"",IF(依頼入力フォーム!I191="","",依頼入力フォーム!I191))</f>
        <v/>
      </c>
      <c r="K91" s="648"/>
      <c r="L91" s="647" t="str">
        <f>IF(依頼入力フォーム!$BG$30=FALSE,"",IF(依頼入力フォーム!K191="","",依頼入力フォーム!K191))</f>
        <v/>
      </c>
      <c r="M91" s="647"/>
      <c r="N91" s="647"/>
      <c r="O91" s="647"/>
      <c r="P91" s="647"/>
      <c r="Q91" s="647"/>
      <c r="R91" s="647"/>
      <c r="S91" s="667" t="str">
        <f>IF(依頼入力フォーム!$BG$30=FALSE,"",IF(依頼入力フォーム!R191="","",依頼入力フォーム!R191))</f>
        <v/>
      </c>
      <c r="T91" s="667"/>
      <c r="U91" s="668"/>
    </row>
    <row r="92" spans="1:21" ht="21.75" customHeight="1" thickBot="1">
      <c r="A92" s="279">
        <v>55</v>
      </c>
      <c r="B92" s="680" t="str">
        <f>IF(依頼入力フォーム!$BG$30=FALSE,"",IF(依頼入力フォーム!C192="","",依頼入力フォーム!C192))</f>
        <v/>
      </c>
      <c r="C92" s="680"/>
      <c r="D92" s="680"/>
      <c r="E92" s="680"/>
      <c r="F92" s="680"/>
      <c r="G92" s="680"/>
      <c r="H92" s="680"/>
      <c r="I92" s="680"/>
      <c r="J92" s="681" t="str">
        <f>IF(依頼入力フォーム!$BG$30=FALSE,"",IF(依頼入力フォーム!I192="","",依頼入力フォーム!I192))</f>
        <v/>
      </c>
      <c r="K92" s="681"/>
      <c r="L92" s="680" t="str">
        <f>IF(依頼入力フォーム!$BG$30=FALSE,"",IF(依頼入力フォーム!K192="","",依頼入力フォーム!K192))</f>
        <v/>
      </c>
      <c r="M92" s="680"/>
      <c r="N92" s="680"/>
      <c r="O92" s="680"/>
      <c r="P92" s="680"/>
      <c r="Q92" s="680"/>
      <c r="R92" s="680"/>
      <c r="S92" s="682" t="str">
        <f>IF(依頼入力フォーム!$BG$30=FALSE,"",IF(依頼入力フォーム!R192="","",依頼入力フォーム!R192))</f>
        <v/>
      </c>
      <c r="T92" s="682"/>
      <c r="U92" s="683"/>
    </row>
    <row r="93" spans="1:21" ht="21.75" customHeight="1">
      <c r="A93" s="282">
        <v>56</v>
      </c>
      <c r="B93" s="684" t="str">
        <f>IF(依頼入力フォーム!$BG$30=FALSE,"",IF(依頼入力フォーム!C193="","",依頼入力フォーム!C193))</f>
        <v/>
      </c>
      <c r="C93" s="684"/>
      <c r="D93" s="684"/>
      <c r="E93" s="684"/>
      <c r="F93" s="684"/>
      <c r="G93" s="684"/>
      <c r="H93" s="684"/>
      <c r="I93" s="684"/>
      <c r="J93" s="685" t="str">
        <f>IF(依頼入力フォーム!$BG$30=FALSE,"",IF(依頼入力フォーム!I193="","",依頼入力フォーム!I193))</f>
        <v/>
      </c>
      <c r="K93" s="685"/>
      <c r="L93" s="684" t="str">
        <f>IF(依頼入力フォーム!$BG$30=FALSE,"",IF(依頼入力フォーム!K193="","",依頼入力フォーム!K193))</f>
        <v/>
      </c>
      <c r="M93" s="684"/>
      <c r="N93" s="684"/>
      <c r="O93" s="684"/>
      <c r="P93" s="684"/>
      <c r="Q93" s="684"/>
      <c r="R93" s="684"/>
      <c r="S93" s="686" t="str">
        <f>IF(依頼入力フォーム!$BG$30=FALSE,"",IF(依頼入力フォーム!R193="","",依頼入力フォーム!R193))</f>
        <v/>
      </c>
      <c r="T93" s="686"/>
      <c r="U93" s="687"/>
    </row>
    <row r="94" spans="1:21" ht="21.75" customHeight="1">
      <c r="A94" s="278">
        <v>57</v>
      </c>
      <c r="B94" s="647" t="str">
        <f>IF(依頼入力フォーム!$BG$30=FALSE,"",IF(依頼入力フォーム!C194="","",依頼入力フォーム!C194))</f>
        <v/>
      </c>
      <c r="C94" s="647"/>
      <c r="D94" s="647"/>
      <c r="E94" s="647"/>
      <c r="F94" s="647"/>
      <c r="G94" s="647"/>
      <c r="H94" s="647"/>
      <c r="I94" s="647"/>
      <c r="J94" s="648" t="str">
        <f>IF(依頼入力フォーム!$BG$30=FALSE,"",IF(依頼入力フォーム!I194="","",依頼入力フォーム!I194))</f>
        <v/>
      </c>
      <c r="K94" s="648"/>
      <c r="L94" s="647" t="str">
        <f>IF(依頼入力フォーム!$BG$30=FALSE,"",IF(依頼入力フォーム!K194="","",依頼入力フォーム!K194))</f>
        <v/>
      </c>
      <c r="M94" s="647"/>
      <c r="N94" s="647"/>
      <c r="O94" s="647"/>
      <c r="P94" s="647"/>
      <c r="Q94" s="647"/>
      <c r="R94" s="647"/>
      <c r="S94" s="667" t="str">
        <f>IF(依頼入力フォーム!$BG$30=FALSE,"",IF(依頼入力フォーム!R194="","",依頼入力フォーム!R194))</f>
        <v/>
      </c>
      <c r="T94" s="667"/>
      <c r="U94" s="668"/>
    </row>
    <row r="95" spans="1:21" ht="21.75" customHeight="1">
      <c r="A95" s="278">
        <v>58</v>
      </c>
      <c r="B95" s="647" t="str">
        <f>IF(依頼入力フォーム!$BG$30=FALSE,"",IF(依頼入力フォーム!C195="","",依頼入力フォーム!C195))</f>
        <v/>
      </c>
      <c r="C95" s="647"/>
      <c r="D95" s="647"/>
      <c r="E95" s="647"/>
      <c r="F95" s="647"/>
      <c r="G95" s="647"/>
      <c r="H95" s="647"/>
      <c r="I95" s="647"/>
      <c r="J95" s="648" t="str">
        <f>IF(依頼入力フォーム!$BG$30=FALSE,"",IF(依頼入力フォーム!I195="","",依頼入力フォーム!I195))</f>
        <v/>
      </c>
      <c r="K95" s="648"/>
      <c r="L95" s="647" t="str">
        <f>IF(依頼入力フォーム!$BG$30=FALSE,"",IF(依頼入力フォーム!K195="","",依頼入力フォーム!K195))</f>
        <v/>
      </c>
      <c r="M95" s="647"/>
      <c r="N95" s="647"/>
      <c r="O95" s="647"/>
      <c r="P95" s="647"/>
      <c r="Q95" s="647"/>
      <c r="R95" s="647"/>
      <c r="S95" s="667" t="str">
        <f>IF(依頼入力フォーム!$BG$30=FALSE,"",IF(依頼入力フォーム!R195="","",依頼入力フォーム!R195))</f>
        <v/>
      </c>
      <c r="T95" s="667"/>
      <c r="U95" s="668"/>
    </row>
    <row r="96" spans="1:21" ht="21.75" customHeight="1">
      <c r="A96" s="278">
        <v>59</v>
      </c>
      <c r="B96" s="647" t="str">
        <f>IF(依頼入力フォーム!$BG$30=FALSE,"",IF(依頼入力フォーム!C196="","",依頼入力フォーム!C196))</f>
        <v/>
      </c>
      <c r="C96" s="647"/>
      <c r="D96" s="647"/>
      <c r="E96" s="647"/>
      <c r="F96" s="647"/>
      <c r="G96" s="647"/>
      <c r="H96" s="647"/>
      <c r="I96" s="647"/>
      <c r="J96" s="648" t="str">
        <f>IF(依頼入力フォーム!$BG$30=FALSE,"",IF(依頼入力フォーム!I196="","",依頼入力フォーム!I196))</f>
        <v/>
      </c>
      <c r="K96" s="648"/>
      <c r="L96" s="647" t="str">
        <f>IF(依頼入力フォーム!$BG$30=FALSE,"",IF(依頼入力フォーム!K196="","",依頼入力フォーム!K196))</f>
        <v/>
      </c>
      <c r="M96" s="647"/>
      <c r="N96" s="647"/>
      <c r="O96" s="647"/>
      <c r="P96" s="647"/>
      <c r="Q96" s="647"/>
      <c r="R96" s="647"/>
      <c r="S96" s="667" t="str">
        <f>IF(依頼入力フォーム!$BG$30=FALSE,"",IF(依頼入力フォーム!R196="","",依頼入力フォーム!R196))</f>
        <v/>
      </c>
      <c r="T96" s="667"/>
      <c r="U96" s="668"/>
    </row>
    <row r="97" spans="1:26" ht="21.75" customHeight="1" thickBot="1">
      <c r="A97" s="283">
        <v>60</v>
      </c>
      <c r="B97" s="688" t="str">
        <f>IF(依頼入力フォーム!$BG$30=FALSE,"",IF(依頼入力フォーム!C197="","",依頼入力フォーム!C197))</f>
        <v/>
      </c>
      <c r="C97" s="688"/>
      <c r="D97" s="688"/>
      <c r="E97" s="688"/>
      <c r="F97" s="688"/>
      <c r="G97" s="688"/>
      <c r="H97" s="688"/>
      <c r="I97" s="688"/>
      <c r="J97" s="689" t="str">
        <f>IF(依頼入力フォーム!$BG$30=FALSE,"",IF(依頼入力フォーム!I197="","",依頼入力フォーム!I197))</f>
        <v/>
      </c>
      <c r="K97" s="689"/>
      <c r="L97" s="688" t="str">
        <f>IF(依頼入力フォーム!$BG$30=FALSE,"",IF(依頼入力フォーム!K197="","",依頼入力フォーム!K197))</f>
        <v/>
      </c>
      <c r="M97" s="688"/>
      <c r="N97" s="688"/>
      <c r="O97" s="688"/>
      <c r="P97" s="688"/>
      <c r="Q97" s="688"/>
      <c r="R97" s="688"/>
      <c r="S97" s="690" t="str">
        <f>IF(依頼入力フォーム!$BG$30=FALSE,"",IF(依頼入力フォーム!R197="","",依頼入力フォーム!R197))</f>
        <v/>
      </c>
      <c r="T97" s="690"/>
      <c r="U97" s="691"/>
    </row>
    <row r="98" spans="1:26" ht="21.75" customHeight="1">
      <c r="A98" s="277">
        <v>61</v>
      </c>
      <c r="B98" s="676" t="str">
        <f>IF(依頼入力フォーム!$BG$30=FALSE,"",IF(依頼入力フォーム!C198="","",依頼入力フォーム!C198))</f>
        <v/>
      </c>
      <c r="C98" s="676"/>
      <c r="D98" s="676"/>
      <c r="E98" s="676"/>
      <c r="F98" s="676"/>
      <c r="G98" s="676"/>
      <c r="H98" s="676"/>
      <c r="I98" s="676"/>
      <c r="J98" s="677" t="str">
        <f>IF(依頼入力フォーム!$BG$30=FALSE,"",IF(依頼入力フォーム!I198="","",依頼入力フォーム!I198))</f>
        <v/>
      </c>
      <c r="K98" s="677"/>
      <c r="L98" s="676" t="str">
        <f>IF(依頼入力フォーム!$BG$30=FALSE,"",IF(依頼入力フォーム!K198="","",依頼入力フォーム!K198))</f>
        <v/>
      </c>
      <c r="M98" s="676"/>
      <c r="N98" s="676"/>
      <c r="O98" s="676"/>
      <c r="P98" s="676"/>
      <c r="Q98" s="676"/>
      <c r="R98" s="676"/>
      <c r="S98" s="678" t="str">
        <f>IF(依頼入力フォーム!$BG$30=FALSE,"",IF(依頼入力フォーム!R198="","",依頼入力フォーム!R198))</f>
        <v/>
      </c>
      <c r="T98" s="678"/>
      <c r="U98" s="679"/>
    </row>
    <row r="99" spans="1:26" ht="21.75" customHeight="1">
      <c r="A99" s="278">
        <v>62</v>
      </c>
      <c r="B99" s="647" t="str">
        <f>IF(依頼入力フォーム!$BG$30=FALSE,"",IF(依頼入力フォーム!C199="","",依頼入力フォーム!C199))</f>
        <v/>
      </c>
      <c r="C99" s="647"/>
      <c r="D99" s="647"/>
      <c r="E99" s="647"/>
      <c r="F99" s="647"/>
      <c r="G99" s="647"/>
      <c r="H99" s="647"/>
      <c r="I99" s="647"/>
      <c r="J99" s="648" t="str">
        <f>IF(依頼入力フォーム!$BG$30=FALSE,"",IF(依頼入力フォーム!I199="","",依頼入力フォーム!I199))</f>
        <v/>
      </c>
      <c r="K99" s="648"/>
      <c r="L99" s="647" t="str">
        <f>IF(依頼入力フォーム!$BG$30=FALSE,"",IF(依頼入力フォーム!K199="","",依頼入力フォーム!K199))</f>
        <v/>
      </c>
      <c r="M99" s="647"/>
      <c r="N99" s="647"/>
      <c r="O99" s="647"/>
      <c r="P99" s="647"/>
      <c r="Q99" s="647"/>
      <c r="R99" s="647"/>
      <c r="S99" s="667" t="str">
        <f>IF(依頼入力フォーム!$BG$30=FALSE,"",IF(依頼入力フォーム!R199="","",依頼入力フォーム!R199))</f>
        <v/>
      </c>
      <c r="T99" s="667"/>
      <c r="U99" s="668"/>
    </row>
    <row r="100" spans="1:26" ht="21.75" customHeight="1">
      <c r="A100" s="278">
        <v>63</v>
      </c>
      <c r="B100" s="647" t="str">
        <f>IF(依頼入力フォーム!$BG$30=FALSE,"",IF(依頼入力フォーム!C200="","",依頼入力フォーム!C200))</f>
        <v/>
      </c>
      <c r="C100" s="647"/>
      <c r="D100" s="647"/>
      <c r="E100" s="647"/>
      <c r="F100" s="647"/>
      <c r="G100" s="647"/>
      <c r="H100" s="647"/>
      <c r="I100" s="647"/>
      <c r="J100" s="648" t="str">
        <f>IF(依頼入力フォーム!$BG$30=FALSE,"",IF(依頼入力フォーム!I200="","",依頼入力フォーム!I200))</f>
        <v/>
      </c>
      <c r="K100" s="648"/>
      <c r="L100" s="647" t="str">
        <f>IF(依頼入力フォーム!$BG$30=FALSE,"",IF(依頼入力フォーム!K200="","",依頼入力フォーム!K200))</f>
        <v/>
      </c>
      <c r="M100" s="647"/>
      <c r="N100" s="647"/>
      <c r="O100" s="647"/>
      <c r="P100" s="647"/>
      <c r="Q100" s="647"/>
      <c r="R100" s="647"/>
      <c r="S100" s="667" t="str">
        <f>IF(依頼入力フォーム!$BG$30=FALSE,"",IF(依頼入力フォーム!R200="","",依頼入力フォーム!R200))</f>
        <v/>
      </c>
      <c r="T100" s="667"/>
      <c r="U100" s="668"/>
    </row>
    <row r="101" spans="1:26" ht="21.75" customHeight="1">
      <c r="A101" s="278">
        <v>64</v>
      </c>
      <c r="B101" s="647" t="str">
        <f>IF(依頼入力フォーム!$BG$30=FALSE,"",IF(依頼入力フォーム!C201="","",依頼入力フォーム!C201))</f>
        <v/>
      </c>
      <c r="C101" s="647"/>
      <c r="D101" s="647"/>
      <c r="E101" s="647"/>
      <c r="F101" s="647"/>
      <c r="G101" s="647"/>
      <c r="H101" s="647"/>
      <c r="I101" s="647"/>
      <c r="J101" s="648" t="str">
        <f>IF(依頼入力フォーム!$BG$30=FALSE,"",IF(依頼入力フォーム!I201="","",依頼入力フォーム!I201))</f>
        <v/>
      </c>
      <c r="K101" s="648"/>
      <c r="L101" s="647" t="str">
        <f>IF(依頼入力フォーム!$BG$30=FALSE,"",IF(依頼入力フォーム!K201="","",依頼入力フォーム!K201))</f>
        <v/>
      </c>
      <c r="M101" s="647"/>
      <c r="N101" s="647"/>
      <c r="O101" s="647"/>
      <c r="P101" s="647"/>
      <c r="Q101" s="647"/>
      <c r="R101" s="647"/>
      <c r="S101" s="667" t="str">
        <f>IF(依頼入力フォーム!$BG$30=FALSE,"",IF(依頼入力フォーム!R201="","",依頼入力フォーム!R201))</f>
        <v/>
      </c>
      <c r="T101" s="667"/>
      <c r="U101" s="668"/>
    </row>
    <row r="102" spans="1:26" ht="21.75" customHeight="1" thickBot="1">
      <c r="A102" s="279">
        <v>65</v>
      </c>
      <c r="B102" s="680" t="str">
        <f>IF(依頼入力フォーム!$BG$30=FALSE,"",IF(依頼入力フォーム!C202="","",依頼入力フォーム!C202))</f>
        <v/>
      </c>
      <c r="C102" s="680"/>
      <c r="D102" s="680"/>
      <c r="E102" s="680"/>
      <c r="F102" s="680"/>
      <c r="G102" s="680"/>
      <c r="H102" s="680"/>
      <c r="I102" s="680"/>
      <c r="J102" s="681" t="str">
        <f>IF(依頼入力フォーム!$BG$30=FALSE,"",IF(依頼入力フォーム!I202="","",依頼入力フォーム!I202))</f>
        <v/>
      </c>
      <c r="K102" s="681"/>
      <c r="L102" s="680" t="str">
        <f>IF(依頼入力フォーム!$BG$30=FALSE,"",IF(依頼入力フォーム!K202="","",依頼入力フォーム!K202))</f>
        <v/>
      </c>
      <c r="M102" s="680"/>
      <c r="N102" s="680"/>
      <c r="O102" s="680"/>
      <c r="P102" s="680"/>
      <c r="Q102" s="680"/>
      <c r="R102" s="680"/>
      <c r="S102" s="682" t="str">
        <f>IF(依頼入力フォーム!$BG$30=FALSE,"",IF(依頼入力フォーム!R202="","",依頼入力フォーム!R202))</f>
        <v/>
      </c>
      <c r="T102" s="682"/>
      <c r="U102" s="683"/>
    </row>
    <row r="103" spans="1:26" ht="21.75" customHeight="1">
      <c r="A103" s="277">
        <v>66</v>
      </c>
      <c r="B103" s="676" t="str">
        <f>IF(依頼入力フォーム!$BG$30=FALSE,"",IF(依頼入力フォーム!C203="","",依頼入力フォーム!C203))</f>
        <v/>
      </c>
      <c r="C103" s="676"/>
      <c r="D103" s="676"/>
      <c r="E103" s="676"/>
      <c r="F103" s="676"/>
      <c r="G103" s="676"/>
      <c r="H103" s="676"/>
      <c r="I103" s="676"/>
      <c r="J103" s="677" t="str">
        <f>IF(依頼入力フォーム!$BG$30=FALSE,"",IF(依頼入力フォーム!I203="","",依頼入力フォーム!I203))</f>
        <v/>
      </c>
      <c r="K103" s="677"/>
      <c r="L103" s="676" t="str">
        <f>IF(依頼入力フォーム!$BG$30=FALSE,"",IF(依頼入力フォーム!K203="","",依頼入力フォーム!K203))</f>
        <v/>
      </c>
      <c r="M103" s="676"/>
      <c r="N103" s="676"/>
      <c r="O103" s="676"/>
      <c r="P103" s="676"/>
      <c r="Q103" s="676"/>
      <c r="R103" s="676"/>
      <c r="S103" s="678" t="str">
        <f>IF(依頼入力フォーム!$BG$30=FALSE,"",IF(依頼入力フォーム!R203="","",依頼入力フォーム!R203))</f>
        <v/>
      </c>
      <c r="T103" s="678"/>
      <c r="U103" s="679"/>
    </row>
    <row r="104" spans="1:26" ht="21.75" customHeight="1">
      <c r="A104" s="278">
        <v>67</v>
      </c>
      <c r="B104" s="647" t="str">
        <f>IF(依頼入力フォーム!$BG$30=FALSE,"",IF(依頼入力フォーム!C204="","",依頼入力フォーム!C204))</f>
        <v/>
      </c>
      <c r="C104" s="647"/>
      <c r="D104" s="647"/>
      <c r="E104" s="647"/>
      <c r="F104" s="647"/>
      <c r="G104" s="647"/>
      <c r="H104" s="647"/>
      <c r="I104" s="647"/>
      <c r="J104" s="648" t="str">
        <f>IF(依頼入力フォーム!$BG$30=FALSE,"",IF(依頼入力フォーム!I204="","",依頼入力フォーム!I204))</f>
        <v/>
      </c>
      <c r="K104" s="648"/>
      <c r="L104" s="647" t="str">
        <f>IF(依頼入力フォーム!$BG$30=FALSE,"",IF(依頼入力フォーム!K204="","",依頼入力フォーム!K204))</f>
        <v/>
      </c>
      <c r="M104" s="647"/>
      <c r="N104" s="647"/>
      <c r="O104" s="647"/>
      <c r="P104" s="647"/>
      <c r="Q104" s="647"/>
      <c r="R104" s="647"/>
      <c r="S104" s="667" t="str">
        <f>IF(依頼入力フォーム!$BG$30=FALSE,"",IF(依頼入力フォーム!R204="","",依頼入力フォーム!R204))</f>
        <v/>
      </c>
      <c r="T104" s="667"/>
      <c r="U104" s="668"/>
    </row>
    <row r="105" spans="1:26" ht="21.75" customHeight="1">
      <c r="A105" s="278">
        <v>68</v>
      </c>
      <c r="B105" s="647" t="str">
        <f>IF(依頼入力フォーム!$BG$30=FALSE,"",IF(依頼入力フォーム!C205="","",依頼入力フォーム!C205))</f>
        <v/>
      </c>
      <c r="C105" s="647"/>
      <c r="D105" s="647"/>
      <c r="E105" s="647"/>
      <c r="F105" s="647"/>
      <c r="G105" s="647"/>
      <c r="H105" s="647"/>
      <c r="I105" s="647"/>
      <c r="J105" s="648" t="str">
        <f>IF(依頼入力フォーム!$BG$30=FALSE,"",IF(依頼入力フォーム!I205="","",依頼入力フォーム!I205))</f>
        <v/>
      </c>
      <c r="K105" s="648"/>
      <c r="L105" s="647" t="str">
        <f>IF(依頼入力フォーム!$BG$30=FALSE,"",IF(依頼入力フォーム!K205="","",依頼入力フォーム!K205))</f>
        <v/>
      </c>
      <c r="M105" s="647"/>
      <c r="N105" s="647"/>
      <c r="O105" s="647"/>
      <c r="P105" s="647"/>
      <c r="Q105" s="647"/>
      <c r="R105" s="647"/>
      <c r="S105" s="667" t="str">
        <f>IF(依頼入力フォーム!$BG$30=FALSE,"",IF(依頼入力フォーム!R205="","",依頼入力フォーム!R205))</f>
        <v/>
      </c>
      <c r="T105" s="667"/>
      <c r="U105" s="668"/>
    </row>
    <row r="106" spans="1:26" ht="21.75" customHeight="1">
      <c r="A106" s="278">
        <v>69</v>
      </c>
      <c r="B106" s="647" t="str">
        <f>IF(依頼入力フォーム!$BG$30=FALSE,"",IF(依頼入力フォーム!C206="","",依頼入力フォーム!C206))</f>
        <v/>
      </c>
      <c r="C106" s="647"/>
      <c r="D106" s="647"/>
      <c r="E106" s="647"/>
      <c r="F106" s="647"/>
      <c r="G106" s="647"/>
      <c r="H106" s="647"/>
      <c r="I106" s="647"/>
      <c r="J106" s="648" t="str">
        <f>IF(依頼入力フォーム!$BG$30=FALSE,"",IF(依頼入力フォーム!I206="","",依頼入力フォーム!I206))</f>
        <v/>
      </c>
      <c r="K106" s="648"/>
      <c r="L106" s="647" t="str">
        <f>IF(依頼入力フォーム!$BG$30=FALSE,"",IF(依頼入力フォーム!K206="","",依頼入力フォーム!K206))</f>
        <v/>
      </c>
      <c r="M106" s="647"/>
      <c r="N106" s="647"/>
      <c r="O106" s="647"/>
      <c r="P106" s="647"/>
      <c r="Q106" s="647"/>
      <c r="R106" s="647"/>
      <c r="S106" s="667" t="str">
        <f>IF(依頼入力フォーム!$BG$30=FALSE,"",IF(依頼入力フォーム!R206="","",依頼入力フォーム!R206))</f>
        <v/>
      </c>
      <c r="T106" s="667"/>
      <c r="U106" s="668"/>
    </row>
    <row r="107" spans="1:26" ht="21.75" customHeight="1" thickBot="1">
      <c r="A107" s="279">
        <v>70</v>
      </c>
      <c r="B107" s="680" t="str">
        <f>IF(依頼入力フォーム!$BG$30=FALSE,"",IF(依頼入力フォーム!C207="","",依頼入力フォーム!C207))</f>
        <v/>
      </c>
      <c r="C107" s="680"/>
      <c r="D107" s="680"/>
      <c r="E107" s="680"/>
      <c r="F107" s="680"/>
      <c r="G107" s="680"/>
      <c r="H107" s="680"/>
      <c r="I107" s="680"/>
      <c r="J107" s="681" t="str">
        <f>IF(依頼入力フォーム!$BG$30=FALSE,"",IF(依頼入力フォーム!I207="","",依頼入力フォーム!I207))</f>
        <v/>
      </c>
      <c r="K107" s="681"/>
      <c r="L107" s="680" t="str">
        <f>IF(依頼入力フォーム!$BG$30=FALSE,"",IF(依頼入力フォーム!K207="","",依頼入力フォーム!K207))</f>
        <v/>
      </c>
      <c r="M107" s="680"/>
      <c r="N107" s="680"/>
      <c r="O107" s="680"/>
      <c r="P107" s="680"/>
      <c r="Q107" s="680"/>
      <c r="R107" s="680"/>
      <c r="S107" s="682" t="str">
        <f>IF(依頼入力フォーム!$BG$30=FALSE,"",IF(依頼入力フォーム!R207="","",依頼入力フォーム!R207))</f>
        <v/>
      </c>
      <c r="T107" s="682"/>
      <c r="U107" s="683"/>
    </row>
    <row r="108" spans="1:26" ht="6.75" customHeight="1">
      <c r="V108" s="75"/>
      <c r="W108" s="75"/>
      <c r="X108" s="75"/>
      <c r="Y108" s="75"/>
      <c r="Z108" s="75"/>
    </row>
    <row r="109" spans="1:26" ht="21.75" customHeight="1">
      <c r="A109" s="88" t="s">
        <v>275</v>
      </c>
      <c r="E109" s="597" t="str">
        <f>IF(依頼入力フォーム!BG30=FALSE,"",IF(依頼入力フォーム!G44="",""," "&amp;依頼入力フォーム!G44&amp;" 様"))</f>
        <v/>
      </c>
      <c r="F109" s="597"/>
      <c r="G109" s="597"/>
      <c r="H109" s="597"/>
      <c r="I109" s="597"/>
      <c r="J109" s="597"/>
      <c r="K109" s="597" t="str">
        <f>IF(依頼入力フォーム!BG30=FALSE,"",IF(依頼入力フォーム!G75="",""," 件名 : "&amp;依頼入力フォーム!G75))</f>
        <v/>
      </c>
      <c r="L109" s="597"/>
      <c r="M109" s="597"/>
      <c r="N109" s="597"/>
      <c r="O109" s="597"/>
      <c r="P109" s="597"/>
      <c r="Q109" s="597"/>
      <c r="R109" s="597"/>
      <c r="S109" s="597"/>
      <c r="T109" s="597"/>
      <c r="U109" s="597"/>
      <c r="V109" s="596" t="s">
        <v>253</v>
      </c>
      <c r="W109" s="596"/>
      <c r="X109" s="596"/>
      <c r="Y109" s="596"/>
      <c r="Z109" s="596"/>
    </row>
    <row r="110" spans="1:26" ht="3.75" customHeight="1" thickBot="1">
      <c r="V110" s="596"/>
      <c r="W110" s="596"/>
      <c r="X110" s="596"/>
      <c r="Y110" s="596"/>
      <c r="Z110" s="596"/>
    </row>
    <row r="111" spans="1:26" ht="21.75" customHeight="1" thickBot="1">
      <c r="A111" s="276" t="s">
        <v>276</v>
      </c>
      <c r="B111" s="670" t="s">
        <v>52</v>
      </c>
      <c r="C111" s="671"/>
      <c r="D111" s="671"/>
      <c r="E111" s="671"/>
      <c r="F111" s="671"/>
      <c r="G111" s="671"/>
      <c r="H111" s="671"/>
      <c r="I111" s="672"/>
      <c r="J111" s="673" t="s">
        <v>277</v>
      </c>
      <c r="K111" s="673"/>
      <c r="L111" s="674" t="s">
        <v>278</v>
      </c>
      <c r="M111" s="671"/>
      <c r="N111" s="671"/>
      <c r="O111" s="671"/>
      <c r="P111" s="671"/>
      <c r="Q111" s="671"/>
      <c r="R111" s="672"/>
      <c r="S111" s="674" t="s">
        <v>279</v>
      </c>
      <c r="T111" s="671"/>
      <c r="U111" s="675"/>
      <c r="V111" s="596"/>
      <c r="W111" s="596"/>
      <c r="X111" s="596"/>
      <c r="Y111" s="596"/>
      <c r="Z111" s="596"/>
    </row>
    <row r="112" spans="1:26" ht="21.75" customHeight="1">
      <c r="A112" s="277">
        <v>71</v>
      </c>
      <c r="B112" s="676" t="str">
        <f>IF(依頼入力フォーム!$BG$30=FALSE,"",IF(依頼入力フォーム!C208="","",依頼入力フォーム!C208))</f>
        <v/>
      </c>
      <c r="C112" s="676"/>
      <c r="D112" s="676"/>
      <c r="E112" s="676"/>
      <c r="F112" s="676"/>
      <c r="G112" s="676"/>
      <c r="H112" s="676"/>
      <c r="I112" s="676"/>
      <c r="J112" s="677" t="str">
        <f>IF(依頼入力フォーム!$BG$30=FALSE,"",IF(依頼入力フォーム!I208="","",依頼入力フォーム!I208))</f>
        <v/>
      </c>
      <c r="K112" s="677"/>
      <c r="L112" s="676" t="str">
        <f>IF(依頼入力フォーム!$BG$30=FALSE,"",IF(依頼入力フォーム!K208="","",依頼入力フォーム!K208))</f>
        <v/>
      </c>
      <c r="M112" s="676"/>
      <c r="N112" s="676"/>
      <c r="O112" s="676"/>
      <c r="P112" s="676"/>
      <c r="Q112" s="676"/>
      <c r="R112" s="676"/>
      <c r="S112" s="678" t="str">
        <f>IF(依頼入力フォーム!$BG$30=FALSE,"",IF(依頼入力フォーム!R208="","",依頼入力フォーム!R208))</f>
        <v/>
      </c>
      <c r="T112" s="678"/>
      <c r="U112" s="679"/>
    </row>
    <row r="113" spans="1:21" ht="21.75" customHeight="1">
      <c r="A113" s="278">
        <v>72</v>
      </c>
      <c r="B113" s="647" t="str">
        <f>IF(依頼入力フォーム!$BG$30=FALSE,"",IF(依頼入力フォーム!C209="","",依頼入力フォーム!C209))</f>
        <v/>
      </c>
      <c r="C113" s="647"/>
      <c r="D113" s="647"/>
      <c r="E113" s="647"/>
      <c r="F113" s="647"/>
      <c r="G113" s="647"/>
      <c r="H113" s="647"/>
      <c r="I113" s="647"/>
      <c r="J113" s="648" t="str">
        <f>IF(依頼入力フォーム!$BG$30=FALSE,"",IF(依頼入力フォーム!I209="","",依頼入力フォーム!I209))</f>
        <v/>
      </c>
      <c r="K113" s="648"/>
      <c r="L113" s="647" t="str">
        <f>IF(依頼入力フォーム!$BG$30=FALSE,"",IF(依頼入力フォーム!K209="","",依頼入力フォーム!K209))</f>
        <v/>
      </c>
      <c r="M113" s="647"/>
      <c r="N113" s="647"/>
      <c r="O113" s="647"/>
      <c r="P113" s="647"/>
      <c r="Q113" s="647"/>
      <c r="R113" s="647"/>
      <c r="S113" s="667" t="str">
        <f>IF(依頼入力フォーム!$BG$30=FALSE,"",IF(依頼入力フォーム!R209="","",依頼入力フォーム!R209))</f>
        <v/>
      </c>
      <c r="T113" s="667"/>
      <c r="U113" s="668"/>
    </row>
    <row r="114" spans="1:21" ht="21.75" customHeight="1">
      <c r="A114" s="278">
        <v>73</v>
      </c>
      <c r="B114" s="647" t="str">
        <f>IF(依頼入力フォーム!$BG$30=FALSE,"",IF(依頼入力フォーム!C210="","",依頼入力フォーム!C210))</f>
        <v/>
      </c>
      <c r="C114" s="647"/>
      <c r="D114" s="647"/>
      <c r="E114" s="647"/>
      <c r="F114" s="647"/>
      <c r="G114" s="647"/>
      <c r="H114" s="647"/>
      <c r="I114" s="647"/>
      <c r="J114" s="648" t="str">
        <f>IF(依頼入力フォーム!$BG$30=FALSE,"",IF(依頼入力フォーム!I210="","",依頼入力フォーム!I210))</f>
        <v/>
      </c>
      <c r="K114" s="648"/>
      <c r="L114" s="647" t="str">
        <f>IF(依頼入力フォーム!$BG$30=FALSE,"",IF(依頼入力フォーム!K210="","",依頼入力フォーム!K210))</f>
        <v/>
      </c>
      <c r="M114" s="647"/>
      <c r="N114" s="647"/>
      <c r="O114" s="647"/>
      <c r="P114" s="647"/>
      <c r="Q114" s="647"/>
      <c r="R114" s="647"/>
      <c r="S114" s="667" t="str">
        <f>IF(依頼入力フォーム!$BG$30=FALSE,"",IF(依頼入力フォーム!R210="","",依頼入力フォーム!R210))</f>
        <v/>
      </c>
      <c r="T114" s="667"/>
      <c r="U114" s="668"/>
    </row>
    <row r="115" spans="1:21" ht="21.75" customHeight="1">
      <c r="A115" s="278">
        <v>74</v>
      </c>
      <c r="B115" s="647" t="str">
        <f>IF(依頼入力フォーム!$BG$30=FALSE,"",IF(依頼入力フォーム!C211="","",依頼入力フォーム!C211))</f>
        <v/>
      </c>
      <c r="C115" s="647"/>
      <c r="D115" s="647"/>
      <c r="E115" s="647"/>
      <c r="F115" s="647"/>
      <c r="G115" s="647"/>
      <c r="H115" s="647"/>
      <c r="I115" s="647"/>
      <c r="J115" s="648" t="str">
        <f>IF(依頼入力フォーム!$BG$30=FALSE,"",IF(依頼入力フォーム!I211="","",依頼入力フォーム!I211))</f>
        <v/>
      </c>
      <c r="K115" s="648"/>
      <c r="L115" s="647" t="str">
        <f>IF(依頼入力フォーム!$BG$30=FALSE,"",IF(依頼入力フォーム!K211="","",依頼入力フォーム!K211))</f>
        <v/>
      </c>
      <c r="M115" s="647"/>
      <c r="N115" s="647"/>
      <c r="O115" s="647"/>
      <c r="P115" s="647"/>
      <c r="Q115" s="647"/>
      <c r="R115" s="647"/>
      <c r="S115" s="667" t="str">
        <f>IF(依頼入力フォーム!$BG$30=FALSE,"",IF(依頼入力フォーム!R211="","",依頼入力フォーム!R211))</f>
        <v/>
      </c>
      <c r="T115" s="667"/>
      <c r="U115" s="668"/>
    </row>
    <row r="116" spans="1:21" ht="21.75" customHeight="1" thickBot="1">
      <c r="A116" s="279">
        <v>75</v>
      </c>
      <c r="B116" s="680" t="str">
        <f>IF(依頼入力フォーム!$BG$30=FALSE,"",IF(依頼入力フォーム!C212="","",依頼入力フォーム!C212))</f>
        <v/>
      </c>
      <c r="C116" s="680"/>
      <c r="D116" s="680"/>
      <c r="E116" s="680"/>
      <c r="F116" s="680"/>
      <c r="G116" s="680"/>
      <c r="H116" s="680"/>
      <c r="I116" s="680"/>
      <c r="J116" s="681" t="str">
        <f>IF(依頼入力フォーム!$BG$30=FALSE,"",IF(依頼入力フォーム!I212="","",依頼入力フォーム!I212))</f>
        <v/>
      </c>
      <c r="K116" s="681"/>
      <c r="L116" s="680" t="str">
        <f>IF(依頼入力フォーム!$BG$30=FALSE,"",IF(依頼入力フォーム!K212="","",依頼入力フォーム!K212))</f>
        <v/>
      </c>
      <c r="M116" s="680"/>
      <c r="N116" s="680"/>
      <c r="O116" s="680"/>
      <c r="P116" s="680"/>
      <c r="Q116" s="680"/>
      <c r="R116" s="680"/>
      <c r="S116" s="682" t="str">
        <f>IF(依頼入力フォーム!$BG$30=FALSE,"",IF(依頼入力フォーム!R212="","",依頼入力フォーム!R212))</f>
        <v/>
      </c>
      <c r="T116" s="682"/>
      <c r="U116" s="683"/>
    </row>
    <row r="117" spans="1:21" ht="21.75" customHeight="1">
      <c r="A117" s="277">
        <v>76</v>
      </c>
      <c r="B117" s="676" t="str">
        <f>IF(依頼入力フォーム!$BG$30=FALSE,"",IF(依頼入力フォーム!C213="","",依頼入力フォーム!C213))</f>
        <v/>
      </c>
      <c r="C117" s="676"/>
      <c r="D117" s="676"/>
      <c r="E117" s="676"/>
      <c r="F117" s="676"/>
      <c r="G117" s="676"/>
      <c r="H117" s="676"/>
      <c r="I117" s="676"/>
      <c r="J117" s="677" t="str">
        <f>IF(依頼入力フォーム!$BG$30=FALSE,"",IF(依頼入力フォーム!I213="","",依頼入力フォーム!I213))</f>
        <v/>
      </c>
      <c r="K117" s="677"/>
      <c r="L117" s="676" t="str">
        <f>IF(依頼入力フォーム!$BG$30=FALSE,"",IF(依頼入力フォーム!K213="","",依頼入力フォーム!K213))</f>
        <v/>
      </c>
      <c r="M117" s="676"/>
      <c r="N117" s="676"/>
      <c r="O117" s="676"/>
      <c r="P117" s="676"/>
      <c r="Q117" s="676"/>
      <c r="R117" s="676"/>
      <c r="S117" s="678" t="str">
        <f>IF(依頼入力フォーム!$BG$30=FALSE,"",IF(依頼入力フォーム!R213="","",依頼入力フォーム!R213))</f>
        <v/>
      </c>
      <c r="T117" s="678"/>
      <c r="U117" s="679"/>
    </row>
    <row r="118" spans="1:21" ht="21.75" customHeight="1">
      <c r="A118" s="278">
        <v>77</v>
      </c>
      <c r="B118" s="647" t="str">
        <f>IF(依頼入力フォーム!$BG$30=FALSE,"",IF(依頼入力フォーム!C214="","",依頼入力フォーム!C214))</f>
        <v/>
      </c>
      <c r="C118" s="647"/>
      <c r="D118" s="647"/>
      <c r="E118" s="647"/>
      <c r="F118" s="647"/>
      <c r="G118" s="647"/>
      <c r="H118" s="647"/>
      <c r="I118" s="647"/>
      <c r="J118" s="648" t="str">
        <f>IF(依頼入力フォーム!$BG$30=FALSE,"",IF(依頼入力フォーム!I214="","",依頼入力フォーム!I214))</f>
        <v/>
      </c>
      <c r="K118" s="648"/>
      <c r="L118" s="647" t="str">
        <f>IF(依頼入力フォーム!$BG$30=FALSE,"",IF(依頼入力フォーム!K214="","",依頼入力フォーム!K214))</f>
        <v/>
      </c>
      <c r="M118" s="647"/>
      <c r="N118" s="647"/>
      <c r="O118" s="647"/>
      <c r="P118" s="647"/>
      <c r="Q118" s="647"/>
      <c r="R118" s="647"/>
      <c r="S118" s="667" t="str">
        <f>IF(依頼入力フォーム!$BG$30=FALSE,"",IF(依頼入力フォーム!R214="","",依頼入力フォーム!R214))</f>
        <v/>
      </c>
      <c r="T118" s="667"/>
      <c r="U118" s="668"/>
    </row>
    <row r="119" spans="1:21" ht="21.75" customHeight="1">
      <c r="A119" s="278">
        <v>78</v>
      </c>
      <c r="B119" s="647" t="str">
        <f>IF(依頼入力フォーム!$BG$30=FALSE,"",IF(依頼入力フォーム!C215="","",依頼入力フォーム!C215))</f>
        <v/>
      </c>
      <c r="C119" s="647"/>
      <c r="D119" s="647"/>
      <c r="E119" s="647"/>
      <c r="F119" s="647"/>
      <c r="G119" s="647"/>
      <c r="H119" s="647"/>
      <c r="I119" s="647"/>
      <c r="J119" s="648" t="str">
        <f>IF(依頼入力フォーム!$BG$30=FALSE,"",IF(依頼入力フォーム!I215="","",依頼入力フォーム!I215))</f>
        <v/>
      </c>
      <c r="K119" s="648"/>
      <c r="L119" s="647" t="str">
        <f>IF(依頼入力フォーム!$BG$30=FALSE,"",IF(依頼入力フォーム!K215="","",依頼入力フォーム!K215))</f>
        <v/>
      </c>
      <c r="M119" s="647"/>
      <c r="N119" s="647"/>
      <c r="O119" s="647"/>
      <c r="P119" s="647"/>
      <c r="Q119" s="647"/>
      <c r="R119" s="647"/>
      <c r="S119" s="667" t="str">
        <f>IF(依頼入力フォーム!$BG$30=FALSE,"",IF(依頼入力フォーム!R215="","",依頼入力フォーム!R215))</f>
        <v/>
      </c>
      <c r="T119" s="667"/>
      <c r="U119" s="668"/>
    </row>
    <row r="120" spans="1:21" ht="21.75" customHeight="1">
      <c r="A120" s="278">
        <v>79</v>
      </c>
      <c r="B120" s="647" t="str">
        <f>IF(依頼入力フォーム!$BG$30=FALSE,"",IF(依頼入力フォーム!C216="","",依頼入力フォーム!C216))</f>
        <v/>
      </c>
      <c r="C120" s="647"/>
      <c r="D120" s="647"/>
      <c r="E120" s="647"/>
      <c r="F120" s="647"/>
      <c r="G120" s="647"/>
      <c r="H120" s="647"/>
      <c r="I120" s="647"/>
      <c r="J120" s="648" t="str">
        <f>IF(依頼入力フォーム!$BG$30=FALSE,"",IF(依頼入力フォーム!I216="","",依頼入力フォーム!I216))</f>
        <v/>
      </c>
      <c r="K120" s="648"/>
      <c r="L120" s="647" t="str">
        <f>IF(依頼入力フォーム!$BG$30=FALSE,"",IF(依頼入力フォーム!K216="","",依頼入力フォーム!K216))</f>
        <v/>
      </c>
      <c r="M120" s="647"/>
      <c r="N120" s="647"/>
      <c r="O120" s="647"/>
      <c r="P120" s="647"/>
      <c r="Q120" s="647"/>
      <c r="R120" s="647"/>
      <c r="S120" s="667" t="str">
        <f>IF(依頼入力フォーム!$BG$30=FALSE,"",IF(依頼入力フォーム!R216="","",依頼入力フォーム!R216))</f>
        <v/>
      </c>
      <c r="T120" s="667"/>
      <c r="U120" s="668"/>
    </row>
    <row r="121" spans="1:21" ht="21.75" customHeight="1" thickBot="1">
      <c r="A121" s="279">
        <v>80</v>
      </c>
      <c r="B121" s="680" t="str">
        <f>IF(依頼入力フォーム!$BG$30=FALSE,"",IF(依頼入力フォーム!C217="","",依頼入力フォーム!C217))</f>
        <v/>
      </c>
      <c r="C121" s="680"/>
      <c r="D121" s="680"/>
      <c r="E121" s="680"/>
      <c r="F121" s="680"/>
      <c r="G121" s="680"/>
      <c r="H121" s="680"/>
      <c r="I121" s="680"/>
      <c r="J121" s="681" t="str">
        <f>IF(依頼入力フォーム!$BG$30=FALSE,"",IF(依頼入力フォーム!I217="","",依頼入力フォーム!I217))</f>
        <v/>
      </c>
      <c r="K121" s="681"/>
      <c r="L121" s="680" t="str">
        <f>IF(依頼入力フォーム!$BG$30=FALSE,"",IF(依頼入力フォーム!K217="","",依頼入力フォーム!K217))</f>
        <v/>
      </c>
      <c r="M121" s="680"/>
      <c r="N121" s="680"/>
      <c r="O121" s="680"/>
      <c r="P121" s="680"/>
      <c r="Q121" s="680"/>
      <c r="R121" s="680"/>
      <c r="S121" s="682" t="str">
        <f>IF(依頼入力フォーム!$BG$30=FALSE,"",IF(依頼入力フォーム!R217="","",依頼入力フォーム!R217))</f>
        <v/>
      </c>
      <c r="T121" s="682"/>
      <c r="U121" s="683"/>
    </row>
    <row r="122" spans="1:21" ht="21.75" customHeight="1">
      <c r="A122" s="277">
        <v>81</v>
      </c>
      <c r="B122" s="676" t="str">
        <f>IF(依頼入力フォーム!$BG$30=FALSE,"",IF(依頼入力フォーム!C218="","",依頼入力フォーム!C218))</f>
        <v/>
      </c>
      <c r="C122" s="676"/>
      <c r="D122" s="676"/>
      <c r="E122" s="676"/>
      <c r="F122" s="676"/>
      <c r="G122" s="676"/>
      <c r="H122" s="676"/>
      <c r="I122" s="676"/>
      <c r="J122" s="677" t="str">
        <f>IF(依頼入力フォーム!$BG$30=FALSE,"",IF(依頼入力フォーム!I218="","",依頼入力フォーム!I218))</f>
        <v/>
      </c>
      <c r="K122" s="677"/>
      <c r="L122" s="676" t="str">
        <f>IF(依頼入力フォーム!$BG$30=FALSE,"",IF(依頼入力フォーム!K218="","",依頼入力フォーム!K218))</f>
        <v/>
      </c>
      <c r="M122" s="676"/>
      <c r="N122" s="676"/>
      <c r="O122" s="676"/>
      <c r="P122" s="676"/>
      <c r="Q122" s="676"/>
      <c r="R122" s="676"/>
      <c r="S122" s="678" t="str">
        <f>IF(依頼入力フォーム!$BG$30=FALSE,"",IF(依頼入力フォーム!R218="","",依頼入力フォーム!R218))</f>
        <v/>
      </c>
      <c r="T122" s="678"/>
      <c r="U122" s="679"/>
    </row>
    <row r="123" spans="1:21" ht="21.75" customHeight="1">
      <c r="A123" s="278">
        <v>82</v>
      </c>
      <c r="B123" s="647" t="str">
        <f>IF(依頼入力フォーム!$BG$30=FALSE,"",IF(依頼入力フォーム!C219="","",依頼入力フォーム!C219))</f>
        <v/>
      </c>
      <c r="C123" s="647"/>
      <c r="D123" s="647"/>
      <c r="E123" s="647"/>
      <c r="F123" s="647"/>
      <c r="G123" s="647"/>
      <c r="H123" s="647"/>
      <c r="I123" s="647"/>
      <c r="J123" s="648" t="str">
        <f>IF(依頼入力フォーム!$BG$30=FALSE,"",IF(依頼入力フォーム!I219="","",依頼入力フォーム!I219))</f>
        <v/>
      </c>
      <c r="K123" s="648"/>
      <c r="L123" s="647" t="str">
        <f>IF(依頼入力フォーム!$BG$30=FALSE,"",IF(依頼入力フォーム!K219="","",依頼入力フォーム!K219))</f>
        <v/>
      </c>
      <c r="M123" s="647"/>
      <c r="N123" s="647"/>
      <c r="O123" s="647"/>
      <c r="P123" s="647"/>
      <c r="Q123" s="647"/>
      <c r="R123" s="647"/>
      <c r="S123" s="667" t="str">
        <f>IF(依頼入力フォーム!$BG$30=FALSE,"",IF(依頼入力フォーム!R219="","",依頼入力フォーム!R219))</f>
        <v/>
      </c>
      <c r="T123" s="667"/>
      <c r="U123" s="668"/>
    </row>
    <row r="124" spans="1:21" ht="21.75" customHeight="1">
      <c r="A124" s="278">
        <v>83</v>
      </c>
      <c r="B124" s="647" t="str">
        <f>IF(依頼入力フォーム!$BG$30=FALSE,"",IF(依頼入力フォーム!C220="","",依頼入力フォーム!C220))</f>
        <v/>
      </c>
      <c r="C124" s="647"/>
      <c r="D124" s="647"/>
      <c r="E124" s="647"/>
      <c r="F124" s="647"/>
      <c r="G124" s="647"/>
      <c r="H124" s="647"/>
      <c r="I124" s="647"/>
      <c r="J124" s="648" t="str">
        <f>IF(依頼入力フォーム!$BG$30=FALSE,"",IF(依頼入力フォーム!I220="","",依頼入力フォーム!I220))</f>
        <v/>
      </c>
      <c r="K124" s="648"/>
      <c r="L124" s="647" t="str">
        <f>IF(依頼入力フォーム!$BG$30=FALSE,"",IF(依頼入力フォーム!K220="","",依頼入力フォーム!K220))</f>
        <v/>
      </c>
      <c r="M124" s="647"/>
      <c r="N124" s="647"/>
      <c r="O124" s="647"/>
      <c r="P124" s="647"/>
      <c r="Q124" s="647"/>
      <c r="R124" s="647"/>
      <c r="S124" s="667" t="str">
        <f>IF(依頼入力フォーム!$BG$30=FALSE,"",IF(依頼入力フォーム!R220="","",依頼入力フォーム!R220))</f>
        <v/>
      </c>
      <c r="T124" s="667"/>
      <c r="U124" s="668"/>
    </row>
    <row r="125" spans="1:21" ht="21.75" customHeight="1">
      <c r="A125" s="278">
        <v>84</v>
      </c>
      <c r="B125" s="647" t="str">
        <f>IF(依頼入力フォーム!$BG$30=FALSE,"",IF(依頼入力フォーム!C221="","",依頼入力フォーム!C221))</f>
        <v/>
      </c>
      <c r="C125" s="647"/>
      <c r="D125" s="647"/>
      <c r="E125" s="647"/>
      <c r="F125" s="647"/>
      <c r="G125" s="647"/>
      <c r="H125" s="647"/>
      <c r="I125" s="647"/>
      <c r="J125" s="648" t="str">
        <f>IF(依頼入力フォーム!$BG$30=FALSE,"",IF(依頼入力フォーム!I221="","",依頼入力フォーム!I221))</f>
        <v/>
      </c>
      <c r="K125" s="648"/>
      <c r="L125" s="647" t="str">
        <f>IF(依頼入力フォーム!$BG$30=FALSE,"",IF(依頼入力フォーム!K221="","",依頼入力フォーム!K221))</f>
        <v/>
      </c>
      <c r="M125" s="647"/>
      <c r="N125" s="647"/>
      <c r="O125" s="647"/>
      <c r="P125" s="647"/>
      <c r="Q125" s="647"/>
      <c r="R125" s="647"/>
      <c r="S125" s="667" t="str">
        <f>IF(依頼入力フォーム!$BG$30=FALSE,"",IF(依頼入力フォーム!R221="","",依頼入力フォーム!R221))</f>
        <v/>
      </c>
      <c r="T125" s="667"/>
      <c r="U125" s="668"/>
    </row>
    <row r="126" spans="1:21" ht="21.75" customHeight="1" thickBot="1">
      <c r="A126" s="279">
        <v>85</v>
      </c>
      <c r="B126" s="680" t="str">
        <f>IF(依頼入力フォーム!$BG$30=FALSE,"",IF(依頼入力フォーム!C222="","",依頼入力フォーム!C222))</f>
        <v/>
      </c>
      <c r="C126" s="680"/>
      <c r="D126" s="680"/>
      <c r="E126" s="680"/>
      <c r="F126" s="680"/>
      <c r="G126" s="680"/>
      <c r="H126" s="680"/>
      <c r="I126" s="680"/>
      <c r="J126" s="681" t="str">
        <f>IF(依頼入力フォーム!$BG$30=FALSE,"",IF(依頼入力フォーム!I222="","",依頼入力フォーム!I222))</f>
        <v/>
      </c>
      <c r="K126" s="681"/>
      <c r="L126" s="680" t="str">
        <f>IF(依頼入力フォーム!$BG$30=FALSE,"",IF(依頼入力フォーム!K222="","",依頼入力フォーム!K222))</f>
        <v/>
      </c>
      <c r="M126" s="680"/>
      <c r="N126" s="680"/>
      <c r="O126" s="680"/>
      <c r="P126" s="680"/>
      <c r="Q126" s="680"/>
      <c r="R126" s="680"/>
      <c r="S126" s="682" t="str">
        <f>IF(依頼入力フォーム!$BG$30=FALSE,"",IF(依頼入力フォーム!R222="","",依頼入力フォーム!R222))</f>
        <v/>
      </c>
      <c r="T126" s="682"/>
      <c r="U126" s="683"/>
    </row>
    <row r="127" spans="1:21" ht="21.75" customHeight="1">
      <c r="A127" s="277">
        <v>86</v>
      </c>
      <c r="B127" s="676" t="str">
        <f>IF(依頼入力フォーム!$BG$30=FALSE,"",IF(依頼入力フォーム!C223="","",依頼入力フォーム!C223))</f>
        <v/>
      </c>
      <c r="C127" s="676"/>
      <c r="D127" s="676"/>
      <c r="E127" s="676"/>
      <c r="F127" s="676"/>
      <c r="G127" s="676"/>
      <c r="H127" s="676"/>
      <c r="I127" s="676"/>
      <c r="J127" s="677" t="str">
        <f>IF(依頼入力フォーム!$BG$30=FALSE,"",IF(依頼入力フォーム!I223="","",依頼入力フォーム!I223))</f>
        <v/>
      </c>
      <c r="K127" s="677"/>
      <c r="L127" s="676" t="str">
        <f>IF(依頼入力フォーム!$BG$30=FALSE,"",IF(依頼入力フォーム!K223="","",依頼入力フォーム!K223))</f>
        <v/>
      </c>
      <c r="M127" s="676"/>
      <c r="N127" s="676"/>
      <c r="O127" s="676"/>
      <c r="P127" s="676"/>
      <c r="Q127" s="676"/>
      <c r="R127" s="676"/>
      <c r="S127" s="678" t="str">
        <f>IF(依頼入力フォーム!$BG$30=FALSE,"",IF(依頼入力フォーム!R223="","",依頼入力フォーム!R223))</f>
        <v/>
      </c>
      <c r="T127" s="678"/>
      <c r="U127" s="679"/>
    </row>
    <row r="128" spans="1:21" ht="21.75" customHeight="1">
      <c r="A128" s="278">
        <v>87</v>
      </c>
      <c r="B128" s="647" t="str">
        <f>IF(依頼入力フォーム!$BG$30=FALSE,"",IF(依頼入力フォーム!C224="","",依頼入力フォーム!C224))</f>
        <v/>
      </c>
      <c r="C128" s="647"/>
      <c r="D128" s="647"/>
      <c r="E128" s="647"/>
      <c r="F128" s="647"/>
      <c r="G128" s="647"/>
      <c r="H128" s="647"/>
      <c r="I128" s="647"/>
      <c r="J128" s="648" t="str">
        <f>IF(依頼入力フォーム!$BG$30=FALSE,"",IF(依頼入力フォーム!I224="","",依頼入力フォーム!I224))</f>
        <v/>
      </c>
      <c r="K128" s="648"/>
      <c r="L128" s="647" t="str">
        <f>IF(依頼入力フォーム!$BG$30=FALSE,"",IF(依頼入力フォーム!K224="","",依頼入力フォーム!K224))</f>
        <v/>
      </c>
      <c r="M128" s="647"/>
      <c r="N128" s="647"/>
      <c r="O128" s="647"/>
      <c r="P128" s="647"/>
      <c r="Q128" s="647"/>
      <c r="R128" s="647"/>
      <c r="S128" s="667" t="str">
        <f>IF(依頼入力フォーム!$BG$30=FALSE,"",IF(依頼入力フォーム!R224="","",依頼入力フォーム!R224))</f>
        <v/>
      </c>
      <c r="T128" s="667"/>
      <c r="U128" s="668"/>
    </row>
    <row r="129" spans="1:21" ht="21.75" customHeight="1">
      <c r="A129" s="278">
        <v>88</v>
      </c>
      <c r="B129" s="647" t="str">
        <f>IF(依頼入力フォーム!$BG$30=FALSE,"",IF(依頼入力フォーム!C225="","",依頼入力フォーム!C225))</f>
        <v/>
      </c>
      <c r="C129" s="647"/>
      <c r="D129" s="647"/>
      <c r="E129" s="647"/>
      <c r="F129" s="647"/>
      <c r="G129" s="647"/>
      <c r="H129" s="647"/>
      <c r="I129" s="647"/>
      <c r="J129" s="648" t="str">
        <f>IF(依頼入力フォーム!$BG$30=FALSE,"",IF(依頼入力フォーム!I225="","",依頼入力フォーム!I225))</f>
        <v/>
      </c>
      <c r="K129" s="648"/>
      <c r="L129" s="647" t="str">
        <f>IF(依頼入力フォーム!$BG$30=FALSE,"",IF(依頼入力フォーム!K225="","",依頼入力フォーム!K225))</f>
        <v/>
      </c>
      <c r="M129" s="647"/>
      <c r="N129" s="647"/>
      <c r="O129" s="647"/>
      <c r="P129" s="647"/>
      <c r="Q129" s="647"/>
      <c r="R129" s="647"/>
      <c r="S129" s="667" t="str">
        <f>IF(依頼入力フォーム!$BG$30=FALSE,"",IF(依頼入力フォーム!R225="","",依頼入力フォーム!R225))</f>
        <v/>
      </c>
      <c r="T129" s="667"/>
      <c r="U129" s="668"/>
    </row>
    <row r="130" spans="1:21" ht="21.75" customHeight="1">
      <c r="A130" s="278">
        <v>89</v>
      </c>
      <c r="B130" s="647" t="str">
        <f>IF(依頼入力フォーム!$BG$30=FALSE,"",IF(依頼入力フォーム!C226="","",依頼入力フォーム!C226))</f>
        <v/>
      </c>
      <c r="C130" s="647"/>
      <c r="D130" s="647"/>
      <c r="E130" s="647"/>
      <c r="F130" s="647"/>
      <c r="G130" s="647"/>
      <c r="H130" s="647"/>
      <c r="I130" s="647"/>
      <c r="J130" s="648" t="str">
        <f>IF(依頼入力フォーム!$BG$30=FALSE,"",IF(依頼入力フォーム!I226="","",依頼入力フォーム!I226))</f>
        <v/>
      </c>
      <c r="K130" s="648"/>
      <c r="L130" s="647" t="str">
        <f>IF(依頼入力フォーム!$BG$30=FALSE,"",IF(依頼入力フォーム!K226="","",依頼入力フォーム!K226))</f>
        <v/>
      </c>
      <c r="M130" s="647"/>
      <c r="N130" s="647"/>
      <c r="O130" s="647"/>
      <c r="P130" s="647"/>
      <c r="Q130" s="647"/>
      <c r="R130" s="647"/>
      <c r="S130" s="667" t="str">
        <f>IF(依頼入力フォーム!$BG$30=FALSE,"",IF(依頼入力フォーム!R226="","",依頼入力フォーム!R226))</f>
        <v/>
      </c>
      <c r="T130" s="667"/>
      <c r="U130" s="668"/>
    </row>
    <row r="131" spans="1:21" ht="21.75" customHeight="1" thickBot="1">
      <c r="A131" s="279">
        <v>90</v>
      </c>
      <c r="B131" s="680" t="str">
        <f>IF(依頼入力フォーム!$BG$30=FALSE,"",IF(依頼入力フォーム!C227="","",依頼入力フォーム!C227))</f>
        <v/>
      </c>
      <c r="C131" s="680"/>
      <c r="D131" s="680"/>
      <c r="E131" s="680"/>
      <c r="F131" s="680"/>
      <c r="G131" s="680"/>
      <c r="H131" s="680"/>
      <c r="I131" s="680"/>
      <c r="J131" s="681" t="str">
        <f>IF(依頼入力フォーム!$BG$30=FALSE,"",IF(依頼入力フォーム!I227="","",依頼入力フォーム!I227))</f>
        <v/>
      </c>
      <c r="K131" s="681"/>
      <c r="L131" s="680" t="str">
        <f>IF(依頼入力フォーム!$BG$30=FALSE,"",IF(依頼入力フォーム!K227="","",依頼入力フォーム!K227))</f>
        <v/>
      </c>
      <c r="M131" s="680"/>
      <c r="N131" s="680"/>
      <c r="O131" s="680"/>
      <c r="P131" s="680"/>
      <c r="Q131" s="680"/>
      <c r="R131" s="680"/>
      <c r="S131" s="682" t="str">
        <f>IF(依頼入力フォーム!$BG$30=FALSE,"",IF(依頼入力フォーム!R227="","",依頼入力フォーム!R227))</f>
        <v/>
      </c>
      <c r="T131" s="682"/>
      <c r="U131" s="683"/>
    </row>
    <row r="132" spans="1:21" ht="21.75" customHeight="1">
      <c r="A132" s="282">
        <v>91</v>
      </c>
      <c r="B132" s="684" t="str">
        <f>IF(依頼入力フォーム!$BG$30=FALSE,"",IF(依頼入力フォーム!C228="","",依頼入力フォーム!C228))</f>
        <v/>
      </c>
      <c r="C132" s="684"/>
      <c r="D132" s="684"/>
      <c r="E132" s="684"/>
      <c r="F132" s="684"/>
      <c r="G132" s="684"/>
      <c r="H132" s="684"/>
      <c r="I132" s="684"/>
      <c r="J132" s="685" t="str">
        <f>IF(依頼入力フォーム!$BG$30=FALSE,"",IF(依頼入力フォーム!I228="","",依頼入力フォーム!I228))</f>
        <v/>
      </c>
      <c r="K132" s="685"/>
      <c r="L132" s="684" t="str">
        <f>IF(依頼入力フォーム!$BG$30=FALSE,"",IF(依頼入力フォーム!K228="","",依頼入力フォーム!K228))</f>
        <v/>
      </c>
      <c r="M132" s="684"/>
      <c r="N132" s="684"/>
      <c r="O132" s="684"/>
      <c r="P132" s="684"/>
      <c r="Q132" s="684"/>
      <c r="R132" s="684"/>
      <c r="S132" s="686" t="str">
        <f>IF(依頼入力フォーム!$BG$30=FALSE,"",IF(依頼入力フォーム!R228="","",依頼入力フォーム!R228))</f>
        <v/>
      </c>
      <c r="T132" s="686"/>
      <c r="U132" s="687"/>
    </row>
    <row r="133" spans="1:21" ht="21.75" customHeight="1">
      <c r="A133" s="278">
        <v>92</v>
      </c>
      <c r="B133" s="647" t="str">
        <f>IF(依頼入力フォーム!$BG$30=FALSE,"",IF(依頼入力フォーム!C229="","",依頼入力フォーム!C229))</f>
        <v/>
      </c>
      <c r="C133" s="647"/>
      <c r="D133" s="647"/>
      <c r="E133" s="647"/>
      <c r="F133" s="647"/>
      <c r="G133" s="647"/>
      <c r="H133" s="647"/>
      <c r="I133" s="647"/>
      <c r="J133" s="648" t="str">
        <f>IF(依頼入力フォーム!$BG$30=FALSE,"",IF(依頼入力フォーム!I229="","",依頼入力フォーム!I229))</f>
        <v/>
      </c>
      <c r="K133" s="648"/>
      <c r="L133" s="647" t="str">
        <f>IF(依頼入力フォーム!$BG$30=FALSE,"",IF(依頼入力フォーム!K229="","",依頼入力フォーム!K229))</f>
        <v/>
      </c>
      <c r="M133" s="647"/>
      <c r="N133" s="647"/>
      <c r="O133" s="647"/>
      <c r="P133" s="647"/>
      <c r="Q133" s="647"/>
      <c r="R133" s="647"/>
      <c r="S133" s="667" t="str">
        <f>IF(依頼入力フォーム!$BG$30=FALSE,"",IF(依頼入力フォーム!R229="","",依頼入力フォーム!R229))</f>
        <v/>
      </c>
      <c r="T133" s="667"/>
      <c r="U133" s="668"/>
    </row>
    <row r="134" spans="1:21" ht="21.75" customHeight="1">
      <c r="A134" s="278">
        <v>93</v>
      </c>
      <c r="B134" s="647" t="str">
        <f>IF(依頼入力フォーム!$BG$30=FALSE,"",IF(依頼入力フォーム!C230="","",依頼入力フォーム!C230))</f>
        <v/>
      </c>
      <c r="C134" s="647"/>
      <c r="D134" s="647"/>
      <c r="E134" s="647"/>
      <c r="F134" s="647"/>
      <c r="G134" s="647"/>
      <c r="H134" s="647"/>
      <c r="I134" s="647"/>
      <c r="J134" s="648" t="str">
        <f>IF(依頼入力フォーム!$BG$30=FALSE,"",IF(依頼入力フォーム!I230="","",依頼入力フォーム!I230))</f>
        <v/>
      </c>
      <c r="K134" s="648"/>
      <c r="L134" s="647" t="str">
        <f>IF(依頼入力フォーム!$BG$30=FALSE,"",IF(依頼入力フォーム!K230="","",依頼入力フォーム!K230))</f>
        <v/>
      </c>
      <c r="M134" s="647"/>
      <c r="N134" s="647"/>
      <c r="O134" s="647"/>
      <c r="P134" s="647"/>
      <c r="Q134" s="647"/>
      <c r="R134" s="647"/>
      <c r="S134" s="667" t="str">
        <f>IF(依頼入力フォーム!$BG$30=FALSE,"",IF(依頼入力フォーム!R230="","",依頼入力フォーム!R230))</f>
        <v/>
      </c>
      <c r="T134" s="667"/>
      <c r="U134" s="668"/>
    </row>
    <row r="135" spans="1:21" ht="21.75" customHeight="1">
      <c r="A135" s="278">
        <v>94</v>
      </c>
      <c r="B135" s="647" t="str">
        <f>IF(依頼入力フォーム!$BG$30=FALSE,"",IF(依頼入力フォーム!C231="","",依頼入力フォーム!C231))</f>
        <v/>
      </c>
      <c r="C135" s="647"/>
      <c r="D135" s="647"/>
      <c r="E135" s="647"/>
      <c r="F135" s="647"/>
      <c r="G135" s="647"/>
      <c r="H135" s="647"/>
      <c r="I135" s="647"/>
      <c r="J135" s="648" t="str">
        <f>IF(依頼入力フォーム!$BG$30=FALSE,"",IF(依頼入力フォーム!I231="","",依頼入力フォーム!I231))</f>
        <v/>
      </c>
      <c r="K135" s="648"/>
      <c r="L135" s="647" t="str">
        <f>IF(依頼入力フォーム!$BG$30=FALSE,"",IF(依頼入力フォーム!K231="","",依頼入力フォーム!K231))</f>
        <v/>
      </c>
      <c r="M135" s="647"/>
      <c r="N135" s="647"/>
      <c r="O135" s="647"/>
      <c r="P135" s="647"/>
      <c r="Q135" s="647"/>
      <c r="R135" s="647"/>
      <c r="S135" s="667" t="str">
        <f>IF(依頼入力フォーム!$BG$30=FALSE,"",IF(依頼入力フォーム!R231="","",依頼入力フォーム!R231))</f>
        <v/>
      </c>
      <c r="T135" s="667"/>
      <c r="U135" s="668"/>
    </row>
    <row r="136" spans="1:21" ht="21.75" customHeight="1" thickBot="1">
      <c r="A136" s="283">
        <v>95</v>
      </c>
      <c r="B136" s="688" t="str">
        <f>IF(依頼入力フォーム!$BG$30=FALSE,"",IF(依頼入力フォーム!C232="","",依頼入力フォーム!C232))</f>
        <v/>
      </c>
      <c r="C136" s="688"/>
      <c r="D136" s="688"/>
      <c r="E136" s="688"/>
      <c r="F136" s="688"/>
      <c r="G136" s="688"/>
      <c r="H136" s="688"/>
      <c r="I136" s="688"/>
      <c r="J136" s="689" t="str">
        <f>IF(依頼入力フォーム!$BG$30=FALSE,"",IF(依頼入力フォーム!I232="","",依頼入力フォーム!I232))</f>
        <v/>
      </c>
      <c r="K136" s="689"/>
      <c r="L136" s="688" t="str">
        <f>IF(依頼入力フォーム!$BG$30=FALSE,"",IF(依頼入力フォーム!K232="","",依頼入力フォーム!K232))</f>
        <v/>
      </c>
      <c r="M136" s="688"/>
      <c r="N136" s="688"/>
      <c r="O136" s="688"/>
      <c r="P136" s="688"/>
      <c r="Q136" s="688"/>
      <c r="R136" s="688"/>
      <c r="S136" s="690" t="str">
        <f>IF(依頼入力フォーム!$BG$30=FALSE,"",IF(依頼入力フォーム!R232="","",依頼入力フォーム!R232))</f>
        <v/>
      </c>
      <c r="T136" s="690"/>
      <c r="U136" s="691"/>
    </row>
    <row r="137" spans="1:21" ht="21.75" customHeight="1">
      <c r="A137" s="277">
        <v>96</v>
      </c>
      <c r="B137" s="676" t="str">
        <f>IF(依頼入力フォーム!$BG$30=FALSE,"",IF(依頼入力フォーム!C233="","",依頼入力フォーム!C233))</f>
        <v/>
      </c>
      <c r="C137" s="676"/>
      <c r="D137" s="676"/>
      <c r="E137" s="676"/>
      <c r="F137" s="676"/>
      <c r="G137" s="676"/>
      <c r="H137" s="676"/>
      <c r="I137" s="676"/>
      <c r="J137" s="677" t="str">
        <f>IF(依頼入力フォーム!$BG$30=FALSE,"",IF(依頼入力フォーム!I233="","",依頼入力フォーム!I233))</f>
        <v/>
      </c>
      <c r="K137" s="677"/>
      <c r="L137" s="676" t="str">
        <f>IF(依頼入力フォーム!$BG$30=FALSE,"",IF(依頼入力フォーム!K233="","",依頼入力フォーム!K233))</f>
        <v/>
      </c>
      <c r="M137" s="676"/>
      <c r="N137" s="676"/>
      <c r="O137" s="676"/>
      <c r="P137" s="676"/>
      <c r="Q137" s="676"/>
      <c r="R137" s="676"/>
      <c r="S137" s="678" t="str">
        <f>IF(依頼入力フォーム!$BG$30=FALSE,"",IF(依頼入力フォーム!R233="","",依頼入力フォーム!R233))</f>
        <v/>
      </c>
      <c r="T137" s="678"/>
      <c r="U137" s="679"/>
    </row>
    <row r="138" spans="1:21" ht="21.75" customHeight="1">
      <c r="A138" s="278">
        <v>97</v>
      </c>
      <c r="B138" s="647" t="str">
        <f>IF(依頼入力フォーム!$BG$30=FALSE,"",IF(依頼入力フォーム!C234="","",依頼入力フォーム!C234))</f>
        <v/>
      </c>
      <c r="C138" s="647"/>
      <c r="D138" s="647"/>
      <c r="E138" s="647"/>
      <c r="F138" s="647"/>
      <c r="G138" s="647"/>
      <c r="H138" s="647"/>
      <c r="I138" s="647"/>
      <c r="J138" s="648" t="str">
        <f>IF(依頼入力フォーム!$BG$30=FALSE,"",IF(依頼入力フォーム!I234="","",依頼入力フォーム!I234))</f>
        <v/>
      </c>
      <c r="K138" s="648"/>
      <c r="L138" s="647" t="str">
        <f>IF(依頼入力フォーム!$BG$30=FALSE,"",IF(依頼入力フォーム!K234="","",依頼入力フォーム!K234))</f>
        <v/>
      </c>
      <c r="M138" s="647"/>
      <c r="N138" s="647"/>
      <c r="O138" s="647"/>
      <c r="P138" s="647"/>
      <c r="Q138" s="647"/>
      <c r="R138" s="647"/>
      <c r="S138" s="667" t="str">
        <f>IF(依頼入力フォーム!$BG$30=FALSE,"",IF(依頼入力フォーム!R234="","",依頼入力フォーム!R234))</f>
        <v/>
      </c>
      <c r="T138" s="667"/>
      <c r="U138" s="668"/>
    </row>
    <row r="139" spans="1:21" ht="21.75" customHeight="1">
      <c r="A139" s="278">
        <v>98</v>
      </c>
      <c r="B139" s="647" t="str">
        <f>IF(依頼入力フォーム!$BG$30=FALSE,"",IF(依頼入力フォーム!C235="","",依頼入力フォーム!C235))</f>
        <v/>
      </c>
      <c r="C139" s="647"/>
      <c r="D139" s="647"/>
      <c r="E139" s="647"/>
      <c r="F139" s="647"/>
      <c r="G139" s="647"/>
      <c r="H139" s="647"/>
      <c r="I139" s="647"/>
      <c r="J139" s="648" t="str">
        <f>IF(依頼入力フォーム!$BG$30=FALSE,"",IF(依頼入力フォーム!I235="","",依頼入力フォーム!I235))</f>
        <v/>
      </c>
      <c r="K139" s="648"/>
      <c r="L139" s="647" t="str">
        <f>IF(依頼入力フォーム!$BG$30=FALSE,"",IF(依頼入力フォーム!K235="","",依頼入力フォーム!K235))</f>
        <v/>
      </c>
      <c r="M139" s="647"/>
      <c r="N139" s="647"/>
      <c r="O139" s="647"/>
      <c r="P139" s="647"/>
      <c r="Q139" s="647"/>
      <c r="R139" s="647"/>
      <c r="S139" s="667" t="str">
        <f>IF(依頼入力フォーム!$BG$30=FALSE,"",IF(依頼入力フォーム!R235="","",依頼入力フォーム!R235))</f>
        <v/>
      </c>
      <c r="T139" s="667"/>
      <c r="U139" s="668"/>
    </row>
    <row r="140" spans="1:21" ht="21.75" customHeight="1">
      <c r="A140" s="278">
        <v>99</v>
      </c>
      <c r="B140" s="647" t="str">
        <f>IF(依頼入力フォーム!$BG$30=FALSE,"",IF(依頼入力フォーム!C236="","",依頼入力フォーム!C236))</f>
        <v/>
      </c>
      <c r="C140" s="647"/>
      <c r="D140" s="647"/>
      <c r="E140" s="647"/>
      <c r="F140" s="647"/>
      <c r="G140" s="647"/>
      <c r="H140" s="647"/>
      <c r="I140" s="647"/>
      <c r="J140" s="648" t="str">
        <f>IF(依頼入力フォーム!$BG$30=FALSE,"",IF(依頼入力フォーム!I236="","",依頼入力フォーム!I236))</f>
        <v/>
      </c>
      <c r="K140" s="648"/>
      <c r="L140" s="647" t="str">
        <f>IF(依頼入力フォーム!$BG$30=FALSE,"",IF(依頼入力フォーム!K236="","",依頼入力フォーム!K236))</f>
        <v/>
      </c>
      <c r="M140" s="647"/>
      <c r="N140" s="647"/>
      <c r="O140" s="647"/>
      <c r="P140" s="647"/>
      <c r="Q140" s="647"/>
      <c r="R140" s="647"/>
      <c r="S140" s="667" t="str">
        <f>IF(依頼入力フォーム!$BG$30=FALSE,"",IF(依頼入力フォーム!R236="","",依頼入力フォーム!R236))</f>
        <v/>
      </c>
      <c r="T140" s="667"/>
      <c r="U140" s="668"/>
    </row>
    <row r="141" spans="1:21" ht="21.75" customHeight="1" thickBot="1">
      <c r="A141" s="279">
        <v>100</v>
      </c>
      <c r="B141" s="680" t="str">
        <f>IF(依頼入力フォーム!$BG$30=FALSE,"",IF(依頼入力フォーム!C237="","",依頼入力フォーム!C237))</f>
        <v/>
      </c>
      <c r="C141" s="680"/>
      <c r="D141" s="680"/>
      <c r="E141" s="680"/>
      <c r="F141" s="680"/>
      <c r="G141" s="680"/>
      <c r="H141" s="680"/>
      <c r="I141" s="680"/>
      <c r="J141" s="681" t="str">
        <f>IF(依頼入力フォーム!$BG$30=FALSE,"",IF(依頼入力フォーム!I237="","",依頼入力フォーム!I237))</f>
        <v/>
      </c>
      <c r="K141" s="681"/>
      <c r="L141" s="680" t="str">
        <f>IF(依頼入力フォーム!$BG$30=FALSE,"",IF(依頼入力フォーム!K237="","",依頼入力フォーム!K237))</f>
        <v/>
      </c>
      <c r="M141" s="680"/>
      <c r="N141" s="680"/>
      <c r="O141" s="680"/>
      <c r="P141" s="680"/>
      <c r="Q141" s="680"/>
      <c r="R141" s="680"/>
      <c r="S141" s="682" t="str">
        <f>IF(依頼入力フォーム!$BG$30=FALSE,"",IF(依頼入力フォーム!R237="","",依頼入力フォーム!R237))</f>
        <v/>
      </c>
      <c r="T141" s="682"/>
      <c r="U141" s="683"/>
    </row>
    <row r="142" spans="1:21"/>
    <row r="143" spans="1:21"/>
    <row r="144" spans="1:21"/>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sheetData>
  <sheetProtection algorithmName="SHA-512" hashValue="XPADAHhpp8TrFPizEL/wqeG7MATLN95sCYeE7BdTWwd8/MemgX6zahIoo7JOxNgTtjufn+ZqWdckTMdX33IScQ==" saltValue="DIQ6L6BIlhlKbbsbFnthHg==" spinCount="100000" sheet="1" objects="1" scenarios="1"/>
  <mergeCells count="466">
    <mergeCell ref="A5:A11"/>
    <mergeCell ref="B137:I137"/>
    <mergeCell ref="J137:K137"/>
    <mergeCell ref="L137:R137"/>
    <mergeCell ref="S137:U137"/>
    <mergeCell ref="B138:I138"/>
    <mergeCell ref="J138:K138"/>
    <mergeCell ref="L138:R138"/>
    <mergeCell ref="S138:U138"/>
    <mergeCell ref="E22:G23"/>
    <mergeCell ref="H22:J23"/>
    <mergeCell ref="K22:M23"/>
    <mergeCell ref="N22:O23"/>
    <mergeCell ref="R22:S23"/>
    <mergeCell ref="T22:U23"/>
    <mergeCell ref="P22:Q23"/>
    <mergeCell ref="B24:D24"/>
    <mergeCell ref="E24:U24"/>
    <mergeCell ref="B135:I135"/>
    <mergeCell ref="J135:K135"/>
    <mergeCell ref="L135:R135"/>
    <mergeCell ref="S135:U135"/>
    <mergeCell ref="B136:I136"/>
    <mergeCell ref="J136:K136"/>
    <mergeCell ref="B141:I141"/>
    <mergeCell ref="J141:K141"/>
    <mergeCell ref="L141:R141"/>
    <mergeCell ref="S141:U141"/>
    <mergeCell ref="B139:I139"/>
    <mergeCell ref="J139:K139"/>
    <mergeCell ref="L139:R139"/>
    <mergeCell ref="S139:U139"/>
    <mergeCell ref="B140:I140"/>
    <mergeCell ref="J140:K140"/>
    <mergeCell ref="L140:R140"/>
    <mergeCell ref="S140:U140"/>
    <mergeCell ref="L136:R136"/>
    <mergeCell ref="S136:U136"/>
    <mergeCell ref="B133:I133"/>
    <mergeCell ref="J133:K133"/>
    <mergeCell ref="L133:R133"/>
    <mergeCell ref="S133:U133"/>
    <mergeCell ref="B134:I134"/>
    <mergeCell ref="J134:K134"/>
    <mergeCell ref="L134:R134"/>
    <mergeCell ref="S134:U134"/>
    <mergeCell ref="B131:I131"/>
    <mergeCell ref="J131:K131"/>
    <mergeCell ref="L131:R131"/>
    <mergeCell ref="S131:U131"/>
    <mergeCell ref="B132:I132"/>
    <mergeCell ref="J132:K132"/>
    <mergeCell ref="L132:R132"/>
    <mergeCell ref="S132:U132"/>
    <mergeCell ref="B129:I129"/>
    <mergeCell ref="J129:K129"/>
    <mergeCell ref="L129:R129"/>
    <mergeCell ref="S129:U129"/>
    <mergeCell ref="B130:I130"/>
    <mergeCell ref="J130:K130"/>
    <mergeCell ref="L130:R130"/>
    <mergeCell ref="S130:U130"/>
    <mergeCell ref="B127:I127"/>
    <mergeCell ref="J127:K127"/>
    <mergeCell ref="L127:R127"/>
    <mergeCell ref="S127:U127"/>
    <mergeCell ref="B128:I128"/>
    <mergeCell ref="J128:K128"/>
    <mergeCell ref="L128:R128"/>
    <mergeCell ref="S128:U128"/>
    <mergeCell ref="B125:I125"/>
    <mergeCell ref="J125:K125"/>
    <mergeCell ref="L125:R125"/>
    <mergeCell ref="S125:U125"/>
    <mergeCell ref="B126:I126"/>
    <mergeCell ref="J126:K126"/>
    <mergeCell ref="L126:R126"/>
    <mergeCell ref="S126:U126"/>
    <mergeCell ref="B123:I123"/>
    <mergeCell ref="J123:K123"/>
    <mergeCell ref="L123:R123"/>
    <mergeCell ref="S123:U123"/>
    <mergeCell ref="B124:I124"/>
    <mergeCell ref="J124:K124"/>
    <mergeCell ref="L124:R124"/>
    <mergeCell ref="S124:U124"/>
    <mergeCell ref="B122:I122"/>
    <mergeCell ref="J122:K122"/>
    <mergeCell ref="L122:R122"/>
    <mergeCell ref="S122:U122"/>
    <mergeCell ref="B121:I121"/>
    <mergeCell ref="J121:K121"/>
    <mergeCell ref="L121:R121"/>
    <mergeCell ref="S121:U121"/>
    <mergeCell ref="B119:I119"/>
    <mergeCell ref="J119:K119"/>
    <mergeCell ref="L119:R119"/>
    <mergeCell ref="S119:U119"/>
    <mergeCell ref="B120:I120"/>
    <mergeCell ref="J120:K120"/>
    <mergeCell ref="L120:R120"/>
    <mergeCell ref="S120:U120"/>
    <mergeCell ref="B117:I117"/>
    <mergeCell ref="J117:K117"/>
    <mergeCell ref="L117:R117"/>
    <mergeCell ref="S117:U117"/>
    <mergeCell ref="B118:I118"/>
    <mergeCell ref="J118:K118"/>
    <mergeCell ref="L118:R118"/>
    <mergeCell ref="S118:U118"/>
    <mergeCell ref="B115:I115"/>
    <mergeCell ref="J115:K115"/>
    <mergeCell ref="L115:R115"/>
    <mergeCell ref="S115:U115"/>
    <mergeCell ref="B116:I116"/>
    <mergeCell ref="J116:K116"/>
    <mergeCell ref="L116:R116"/>
    <mergeCell ref="S116:U116"/>
    <mergeCell ref="B113:I113"/>
    <mergeCell ref="J113:K113"/>
    <mergeCell ref="L113:R113"/>
    <mergeCell ref="S113:U113"/>
    <mergeCell ref="B114:I114"/>
    <mergeCell ref="J114:K114"/>
    <mergeCell ref="L114:R114"/>
    <mergeCell ref="S114:U114"/>
    <mergeCell ref="B107:I107"/>
    <mergeCell ref="J107:K107"/>
    <mergeCell ref="L107:R107"/>
    <mergeCell ref="S107:U107"/>
    <mergeCell ref="B112:I112"/>
    <mergeCell ref="J112:K112"/>
    <mergeCell ref="L112:R112"/>
    <mergeCell ref="S112:U112"/>
    <mergeCell ref="S111:U111"/>
    <mergeCell ref="L111:R111"/>
    <mergeCell ref="J111:K111"/>
    <mergeCell ref="B111:I111"/>
    <mergeCell ref="B105:I105"/>
    <mergeCell ref="J105:K105"/>
    <mergeCell ref="L105:R105"/>
    <mergeCell ref="S105:U105"/>
    <mergeCell ref="B106:I106"/>
    <mergeCell ref="J106:K106"/>
    <mergeCell ref="L106:R106"/>
    <mergeCell ref="S106:U106"/>
    <mergeCell ref="B103:I103"/>
    <mergeCell ref="J103:K103"/>
    <mergeCell ref="L103:R103"/>
    <mergeCell ref="S103:U103"/>
    <mergeCell ref="B104:I104"/>
    <mergeCell ref="J104:K104"/>
    <mergeCell ref="L104:R104"/>
    <mergeCell ref="S104:U104"/>
    <mergeCell ref="B101:I101"/>
    <mergeCell ref="J101:K101"/>
    <mergeCell ref="L101:R101"/>
    <mergeCell ref="S101:U101"/>
    <mergeCell ref="B102:I102"/>
    <mergeCell ref="J102:K102"/>
    <mergeCell ref="L102:R102"/>
    <mergeCell ref="S102:U102"/>
    <mergeCell ref="B99:I99"/>
    <mergeCell ref="J99:K99"/>
    <mergeCell ref="L99:R99"/>
    <mergeCell ref="S99:U99"/>
    <mergeCell ref="B100:I100"/>
    <mergeCell ref="J100:K100"/>
    <mergeCell ref="L100:R100"/>
    <mergeCell ref="S100:U100"/>
    <mergeCell ref="B97:I97"/>
    <mergeCell ref="J97:K97"/>
    <mergeCell ref="L97:R97"/>
    <mergeCell ref="S97:U97"/>
    <mergeCell ref="B98:I98"/>
    <mergeCell ref="J98:K98"/>
    <mergeCell ref="L98:R98"/>
    <mergeCell ref="S98:U98"/>
    <mergeCell ref="B95:I95"/>
    <mergeCell ref="J95:K95"/>
    <mergeCell ref="L95:R95"/>
    <mergeCell ref="S95:U95"/>
    <mergeCell ref="B96:I96"/>
    <mergeCell ref="J96:K96"/>
    <mergeCell ref="L96:R96"/>
    <mergeCell ref="S96:U96"/>
    <mergeCell ref="B93:I93"/>
    <mergeCell ref="J93:K93"/>
    <mergeCell ref="L93:R93"/>
    <mergeCell ref="S93:U93"/>
    <mergeCell ref="B94:I94"/>
    <mergeCell ref="J94:K94"/>
    <mergeCell ref="L94:R94"/>
    <mergeCell ref="S94:U94"/>
    <mergeCell ref="B91:I91"/>
    <mergeCell ref="J91:K91"/>
    <mergeCell ref="L91:R91"/>
    <mergeCell ref="S91:U91"/>
    <mergeCell ref="B92:I92"/>
    <mergeCell ref="J92:K92"/>
    <mergeCell ref="L92:R92"/>
    <mergeCell ref="S92:U92"/>
    <mergeCell ref="B89:I89"/>
    <mergeCell ref="J89:K89"/>
    <mergeCell ref="L89:R89"/>
    <mergeCell ref="S89:U89"/>
    <mergeCell ref="B90:I90"/>
    <mergeCell ref="J90:K90"/>
    <mergeCell ref="L90:R90"/>
    <mergeCell ref="S90:U90"/>
    <mergeCell ref="B87:I87"/>
    <mergeCell ref="J87:K87"/>
    <mergeCell ref="L87:R87"/>
    <mergeCell ref="S87:U87"/>
    <mergeCell ref="B88:I88"/>
    <mergeCell ref="J88:K88"/>
    <mergeCell ref="L88:R88"/>
    <mergeCell ref="S88:U88"/>
    <mergeCell ref="V75:Z77"/>
    <mergeCell ref="B77:I77"/>
    <mergeCell ref="J77:K77"/>
    <mergeCell ref="L77:R77"/>
    <mergeCell ref="S77:U77"/>
    <mergeCell ref="B81:I81"/>
    <mergeCell ref="J81:K81"/>
    <mergeCell ref="L81:R81"/>
    <mergeCell ref="S81:U81"/>
    <mergeCell ref="B79:I79"/>
    <mergeCell ref="J79:K79"/>
    <mergeCell ref="L79:R79"/>
    <mergeCell ref="S79:U79"/>
    <mergeCell ref="B80:I80"/>
    <mergeCell ref="J80:K80"/>
    <mergeCell ref="L80:R80"/>
    <mergeCell ref="S80:U80"/>
    <mergeCell ref="B82:I82"/>
    <mergeCell ref="J82:K82"/>
    <mergeCell ref="L82:R82"/>
    <mergeCell ref="S82:U82"/>
    <mergeCell ref="B85:I85"/>
    <mergeCell ref="J85:K85"/>
    <mergeCell ref="L85:R85"/>
    <mergeCell ref="S85:U85"/>
    <mergeCell ref="B86:I86"/>
    <mergeCell ref="J86:K86"/>
    <mergeCell ref="L86:R86"/>
    <mergeCell ref="S86:U86"/>
    <mergeCell ref="B83:I83"/>
    <mergeCell ref="J83:K83"/>
    <mergeCell ref="L83:R83"/>
    <mergeCell ref="S83:U83"/>
    <mergeCell ref="B84:I84"/>
    <mergeCell ref="J84:K84"/>
    <mergeCell ref="L84:R84"/>
    <mergeCell ref="S84:U84"/>
    <mergeCell ref="B73:I73"/>
    <mergeCell ref="J73:K73"/>
    <mergeCell ref="L73:R73"/>
    <mergeCell ref="S73:U73"/>
    <mergeCell ref="B78:I78"/>
    <mergeCell ref="J78:K78"/>
    <mergeCell ref="L78:R78"/>
    <mergeCell ref="S78:U78"/>
    <mergeCell ref="B71:I71"/>
    <mergeCell ref="J71:K71"/>
    <mergeCell ref="L71:R71"/>
    <mergeCell ref="S71:U71"/>
    <mergeCell ref="B72:I72"/>
    <mergeCell ref="J72:K72"/>
    <mergeCell ref="L72:R72"/>
    <mergeCell ref="S72:U72"/>
    <mergeCell ref="E75:J75"/>
    <mergeCell ref="K75:U75"/>
    <mergeCell ref="B69:I69"/>
    <mergeCell ref="J69:K69"/>
    <mergeCell ref="L69:R69"/>
    <mergeCell ref="S69:U69"/>
    <mergeCell ref="B70:I70"/>
    <mergeCell ref="J70:K70"/>
    <mergeCell ref="L70:R70"/>
    <mergeCell ref="S70:U70"/>
    <mergeCell ref="B67:I67"/>
    <mergeCell ref="J67:K67"/>
    <mergeCell ref="L67:R67"/>
    <mergeCell ref="S67:U67"/>
    <mergeCell ref="B68:I68"/>
    <mergeCell ref="J68:K68"/>
    <mergeCell ref="L68:R68"/>
    <mergeCell ref="S68:U68"/>
    <mergeCell ref="B65:I65"/>
    <mergeCell ref="J65:K65"/>
    <mergeCell ref="L65:R65"/>
    <mergeCell ref="S65:U65"/>
    <mergeCell ref="B66:I66"/>
    <mergeCell ref="J66:K66"/>
    <mergeCell ref="L66:R66"/>
    <mergeCell ref="S66:U66"/>
    <mergeCell ref="B63:I63"/>
    <mergeCell ref="J63:K63"/>
    <mergeCell ref="L63:R63"/>
    <mergeCell ref="S63:U63"/>
    <mergeCell ref="B64:I64"/>
    <mergeCell ref="J64:K64"/>
    <mergeCell ref="L64:R64"/>
    <mergeCell ref="S64:U64"/>
    <mergeCell ref="B61:I61"/>
    <mergeCell ref="J61:K61"/>
    <mergeCell ref="L61:R61"/>
    <mergeCell ref="S61:U61"/>
    <mergeCell ref="B62:I62"/>
    <mergeCell ref="J62:K62"/>
    <mergeCell ref="L62:R62"/>
    <mergeCell ref="S62:U62"/>
    <mergeCell ref="B59:I59"/>
    <mergeCell ref="J59:K59"/>
    <mergeCell ref="L59:R59"/>
    <mergeCell ref="S59:U59"/>
    <mergeCell ref="B60:I60"/>
    <mergeCell ref="J60:K60"/>
    <mergeCell ref="L60:R60"/>
    <mergeCell ref="S60:U60"/>
    <mergeCell ref="B57:I57"/>
    <mergeCell ref="J57:K57"/>
    <mergeCell ref="L57:R57"/>
    <mergeCell ref="S57:U57"/>
    <mergeCell ref="B58:I58"/>
    <mergeCell ref="J58:K58"/>
    <mergeCell ref="L58:R58"/>
    <mergeCell ref="S58:U58"/>
    <mergeCell ref="B55:I55"/>
    <mergeCell ref="J55:K55"/>
    <mergeCell ref="L55:R55"/>
    <mergeCell ref="S55:U55"/>
    <mergeCell ref="B56:I56"/>
    <mergeCell ref="J56:K56"/>
    <mergeCell ref="L56:R56"/>
    <mergeCell ref="S56:U56"/>
    <mergeCell ref="B53:I53"/>
    <mergeCell ref="J53:K53"/>
    <mergeCell ref="L53:R53"/>
    <mergeCell ref="S53:U53"/>
    <mergeCell ref="B54:I54"/>
    <mergeCell ref="J54:K54"/>
    <mergeCell ref="L54:R54"/>
    <mergeCell ref="S54:U54"/>
    <mergeCell ref="B51:I51"/>
    <mergeCell ref="J51:K51"/>
    <mergeCell ref="L51:R51"/>
    <mergeCell ref="S51:U51"/>
    <mergeCell ref="B52:I52"/>
    <mergeCell ref="J52:K52"/>
    <mergeCell ref="L52:R52"/>
    <mergeCell ref="S52:U52"/>
    <mergeCell ref="B49:I49"/>
    <mergeCell ref="J49:K49"/>
    <mergeCell ref="L49:R49"/>
    <mergeCell ref="S49:U49"/>
    <mergeCell ref="B50:I50"/>
    <mergeCell ref="J50:K50"/>
    <mergeCell ref="L50:R50"/>
    <mergeCell ref="S50:U50"/>
    <mergeCell ref="V41:Z43"/>
    <mergeCell ref="B43:I43"/>
    <mergeCell ref="J43:K43"/>
    <mergeCell ref="L43:R43"/>
    <mergeCell ref="S43:U43"/>
    <mergeCell ref="B44:I44"/>
    <mergeCell ref="J44:K44"/>
    <mergeCell ref="L44:R44"/>
    <mergeCell ref="S44:U44"/>
    <mergeCell ref="B47:I47"/>
    <mergeCell ref="J47:K47"/>
    <mergeCell ref="L47:R47"/>
    <mergeCell ref="S47:U47"/>
    <mergeCell ref="B48:I48"/>
    <mergeCell ref="J48:K48"/>
    <mergeCell ref="L48:R48"/>
    <mergeCell ref="S48:U48"/>
    <mergeCell ref="B45:I45"/>
    <mergeCell ref="J45:K45"/>
    <mergeCell ref="L45:R45"/>
    <mergeCell ref="S45:U45"/>
    <mergeCell ref="B46:I46"/>
    <mergeCell ref="J46:K46"/>
    <mergeCell ref="L46:R46"/>
    <mergeCell ref="B38:I38"/>
    <mergeCell ref="J38:K38"/>
    <mergeCell ref="L38:R38"/>
    <mergeCell ref="S38:U38"/>
    <mergeCell ref="E41:J41"/>
    <mergeCell ref="K41:U41"/>
    <mergeCell ref="B36:I36"/>
    <mergeCell ref="J36:K36"/>
    <mergeCell ref="L36:R36"/>
    <mergeCell ref="S36:U36"/>
    <mergeCell ref="B37:I37"/>
    <mergeCell ref="J37:K37"/>
    <mergeCell ref="L37:R37"/>
    <mergeCell ref="S37:U37"/>
    <mergeCell ref="S46:U46"/>
    <mergeCell ref="B34:I34"/>
    <mergeCell ref="J34:K34"/>
    <mergeCell ref="L34:R34"/>
    <mergeCell ref="S34:U34"/>
    <mergeCell ref="B35:I35"/>
    <mergeCell ref="J35:K35"/>
    <mergeCell ref="L35:R35"/>
    <mergeCell ref="S35:U35"/>
    <mergeCell ref="B32:I32"/>
    <mergeCell ref="J32:K32"/>
    <mergeCell ref="L32:R32"/>
    <mergeCell ref="S32:U32"/>
    <mergeCell ref="B33:I33"/>
    <mergeCell ref="J33:K33"/>
    <mergeCell ref="L33:R33"/>
    <mergeCell ref="S33:U33"/>
    <mergeCell ref="B31:I31"/>
    <mergeCell ref="J31:K31"/>
    <mergeCell ref="L31:R31"/>
    <mergeCell ref="S31:U31"/>
    <mergeCell ref="V26:Z28"/>
    <mergeCell ref="B28:I28"/>
    <mergeCell ref="J28:K28"/>
    <mergeCell ref="L28:R28"/>
    <mergeCell ref="S28:U28"/>
    <mergeCell ref="B29:I29"/>
    <mergeCell ref="J29:K29"/>
    <mergeCell ref="L29:R29"/>
    <mergeCell ref="S29:U29"/>
    <mergeCell ref="E26:J26"/>
    <mergeCell ref="K26:U26"/>
    <mergeCell ref="L30:R30"/>
    <mergeCell ref="S30:U30"/>
    <mergeCell ref="B14:R14"/>
    <mergeCell ref="B15:R15"/>
    <mergeCell ref="S15:U15"/>
    <mergeCell ref="S14:U14"/>
    <mergeCell ref="B17:M18"/>
    <mergeCell ref="B19:U19"/>
    <mergeCell ref="B20:U20"/>
    <mergeCell ref="N17:Q18"/>
    <mergeCell ref="R17:U18"/>
    <mergeCell ref="V109:Z111"/>
    <mergeCell ref="K109:U109"/>
    <mergeCell ref="E109:J109"/>
    <mergeCell ref="A1:I2"/>
    <mergeCell ref="V2:Z4"/>
    <mergeCell ref="B5:M5"/>
    <mergeCell ref="N5:U5"/>
    <mergeCell ref="B6:M7"/>
    <mergeCell ref="N6:U7"/>
    <mergeCell ref="B8:G8"/>
    <mergeCell ref="B12:F12"/>
    <mergeCell ref="G12:K12"/>
    <mergeCell ref="L12:U12"/>
    <mergeCell ref="A14:A23"/>
    <mergeCell ref="B22:D23"/>
    <mergeCell ref="H8:U8"/>
    <mergeCell ref="B9:G10"/>
    <mergeCell ref="I9:K9"/>
    <mergeCell ref="H10:U10"/>
    <mergeCell ref="B11:F11"/>
    <mergeCell ref="G11:K11"/>
    <mergeCell ref="L11:U11"/>
    <mergeCell ref="B30:I30"/>
    <mergeCell ref="J30:K30"/>
  </mergeCells>
  <phoneticPr fontId="2"/>
  <hyperlinks>
    <hyperlink ref="V2:Z4" location="依頼入力フォーム!A30" display="依頼入力フォーム!A30" xr:uid="{00000000-0004-0000-0200-000000000000}"/>
    <hyperlink ref="V75:Z77" location="依頼入力フォーム!G44" display="依頼入力フォームに戻る" xr:uid="{00000000-0004-0000-0200-000001000000}"/>
    <hyperlink ref="V41:Z43" location="依頼入力フォーム!G44" display="依頼入力フォームに戻る" xr:uid="{00000000-0004-0000-0200-000002000000}"/>
    <hyperlink ref="V109:Z111" location="依頼入力フォーム!G44" display="依頼入力フォームに戻る" xr:uid="{00000000-0004-0000-0200-000003000000}"/>
  </hyperlinks>
  <printOptions horizontalCentered="1" verticalCentered="1"/>
  <pageMargins left="0.51181102362204722" right="0.31496062992125984" top="0.74803149606299213" bottom="0.55118110236220474" header="0.31496062992125984" footer="0.11811023622047245"/>
  <pageSetup paperSize="9" orientation="portrait" r:id="rId1"/>
  <headerFooter scaleWithDoc="0" alignWithMargins="0">
    <oddHeader>&amp;LRB-7101-D1-03&amp;R&amp;G</oddHeader>
  </headerFooter>
  <rowBreaks count="3" manualBreakCount="3">
    <brk id="39" max="20" man="1"/>
    <brk id="74" max="20" man="1"/>
    <brk id="108" max="20" man="1"/>
  </rowBreaks>
  <legacyDrawingHF r:id="rId2"/>
  <extLst>
    <ext xmlns:x14="http://schemas.microsoft.com/office/spreadsheetml/2009/9/main" uri="{78C0D931-6437-407d-A8EE-F0AAD7539E65}">
      <x14:conditionalFormattings>
        <x14:conditionalFormatting xmlns:xm="http://schemas.microsoft.com/office/excel/2006/main">
          <x14:cfRule type="expression" priority="5" id="{05C5914E-5536-413F-A56F-E36D147DF517}">
            <xm:f>'C:\Users\BTP8\Desktop\kumamaru\福島用マニュアル\ASM\依頼書\[20200928建材アスベスト分析依頼書【福島テスト用】.xlsx]依頼入力フォーム'!#REF!=""</xm:f>
            <x14:dxf>
              <fill>
                <patternFill>
                  <fgColor theme="0"/>
                </patternFill>
              </fill>
            </x14:dxf>
          </x14:cfRule>
          <x14:cfRule type="expression" priority="6" id="{81E42A29-9A6A-492A-B9F9-82B375AE45BA}">
            <xm:f>'C:\Users\BTP8\Desktop\kumamaru\福島用マニュアル\ASM\依頼書\[20200928建材アスベスト分析依頼書【福島テスト用】.xlsx]依頼入力フォーム'!#REF!="厚生労働省様式"</xm:f>
            <x14:dxf>
              <font>
                <color theme="0"/>
              </font>
              <fill>
                <patternFill>
                  <fgColor theme="0"/>
                  <bgColor theme="0"/>
                </patternFill>
              </fill>
              <border>
                <left/>
                <right/>
                <top/>
                <bottom/>
                <vertical/>
                <horizontal/>
              </border>
            </x14:dxf>
          </x14:cfRule>
          <xm:sqref>A43:B43 J43:L43 S43</xm:sqref>
        </x14:conditionalFormatting>
        <x14:conditionalFormatting xmlns:xm="http://schemas.microsoft.com/office/excel/2006/main">
          <x14:cfRule type="expression" priority="3" id="{51BA681B-5138-4BC1-B862-4C5A591E3E1D}">
            <xm:f>'C:\Users\BTP8\Desktop\kumamaru\福島用マニュアル\ASM\依頼書\[20200928建材アスベスト分析依頼書【福島テスト用】.xlsx]依頼入力フォーム'!#REF!=""</xm:f>
            <x14:dxf>
              <fill>
                <patternFill>
                  <fgColor theme="0"/>
                </patternFill>
              </fill>
            </x14:dxf>
          </x14:cfRule>
          <x14:cfRule type="expression" priority="4" id="{D3D8CA39-83FC-49A7-9B68-7C9A98651B8F}">
            <xm:f>'C:\Users\BTP8\Desktop\kumamaru\福島用マニュアル\ASM\依頼書\[20200928建材アスベスト分析依頼書【福島テスト用】.xlsx]依頼入力フォーム'!#REF!="厚生労働省様式"</xm:f>
            <x14:dxf>
              <font>
                <color theme="0"/>
              </font>
              <fill>
                <patternFill>
                  <fgColor theme="0"/>
                  <bgColor theme="0"/>
                </patternFill>
              </fill>
              <border>
                <left/>
                <right/>
                <top/>
                <bottom/>
                <vertical/>
                <horizontal/>
              </border>
            </x14:dxf>
          </x14:cfRule>
          <xm:sqref>A77:B77 J77:L77 S77</xm:sqref>
        </x14:conditionalFormatting>
        <x14:conditionalFormatting xmlns:xm="http://schemas.microsoft.com/office/excel/2006/main">
          <x14:cfRule type="expression" priority="1" id="{C37FFC46-FFE3-44A7-861A-F62181A7BB22}">
            <xm:f>'C:\Users\BTP8\Desktop\kumamaru\福島用マニュアル\ASM\依頼書\[20200928建材アスベスト分析依頼書【福島テスト用】.xlsx]依頼入力フォーム'!#REF!=""</xm:f>
            <x14:dxf>
              <fill>
                <patternFill>
                  <fgColor theme="0"/>
                </patternFill>
              </fill>
            </x14:dxf>
          </x14:cfRule>
          <x14:cfRule type="expression" priority="2" id="{8B043284-BB85-4883-821B-D4231C4C1DF0}">
            <xm:f>'C:\Users\BTP8\Desktop\kumamaru\福島用マニュアル\ASM\依頼書\[20200928建材アスベスト分析依頼書【福島テスト用】.xlsx]依頼入力フォーム'!#REF!="厚生労働省様式"</xm:f>
            <x14:dxf>
              <font>
                <color theme="0"/>
              </font>
              <fill>
                <patternFill>
                  <fgColor theme="0"/>
                  <bgColor theme="0"/>
                </patternFill>
              </fill>
              <border>
                <left/>
                <right/>
                <top/>
                <bottom/>
                <vertical/>
                <horizontal/>
              </border>
            </x14:dxf>
          </x14:cfRule>
          <xm:sqref>A111:B111 J111:L111 S111</xm:sqref>
        </x14:conditionalFormatting>
        <x14:conditionalFormatting xmlns:xm="http://schemas.microsoft.com/office/excel/2006/main">
          <x14:cfRule type="expression" priority="10" id="{BC3C4990-D8B3-4866-8949-5FC29984B7A7}">
            <xm:f>'C:\Users\BTP8\Desktop\kumamaru\福島用マニュアル\ASM\依頼書\[20200928建材アスベスト分析依頼書【福島テスト用】.xlsx]依頼入力フォーム'!#REF!="厚生労働省様式"</xm:f>
            <x14:dxf>
              <font>
                <color theme="0"/>
              </font>
              <fill>
                <patternFill>
                  <fgColor theme="0"/>
                  <bgColor theme="0"/>
                </patternFill>
              </fill>
              <border>
                <left/>
                <right/>
                <top/>
                <bottom/>
                <vertical/>
                <horizontal/>
              </border>
            </x14:dxf>
          </x14:cfRule>
          <xm:sqref>A1:I1 K1:L1 P1:U1 M1:N3 A2:J2 P2:Q3 S2:U3 L2:L4 C3:D4 F3:J4 M4 O4:U4 A5:U5 B6:U11 A12:U13 A14:B15 S14:S15 B16:M16 N16:U18 W16:Y18 A16:A24 B17 B19:U20 B21:E21 K21:M21 S21 H21:H22 N21:N22 B22 E22 K22 A25:U27 A28:B28 J28:L28 S28 A29:U42 A44:U76 A78:U110 A112:U1048576</xm:sqref>
        </x14:conditionalFormatting>
        <x14:conditionalFormatting xmlns:xm="http://schemas.microsoft.com/office/excel/2006/main">
          <x14:cfRule type="expression" priority="9" id="{652D0789-F497-4EE8-9D85-10E6E2259499}">
            <xm:f>'C:\Users\BTP8\Desktop\kumamaru\福島用マニュアル\ASM\依頼書\[20200928建材アスベスト分析依頼書【福島テスト用】.xlsx]依頼入力フォーム'!#REF!=""</xm:f>
            <x14:dxf>
              <fill>
                <patternFill>
                  <fgColor theme="0"/>
                </patternFill>
              </fill>
            </x14:dxf>
          </x14:cfRule>
          <xm:sqref>A1:I1 L1:M1 P1:U1 A2:J2 L2:N2 P2:Q3 S2:U3 M3:M4 O4:U4 A5 B5:U12 A13:U13 A14:B14 S14:S15 B15 B16:M16 N16:U18 W16:Y18 B17 B19:U20 B21:E21 K21:M21 S21 H21:H22 N21:N22 B22 E22 K22 A24 A25:U27 A28:B28 J28:L28 S28 A29:U42 A44:U76 A78:U110 A112:U145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5"/>
  <sheetViews>
    <sheetView showGridLines="0" zoomScaleNormal="100" zoomScaleSheetLayoutView="100" workbookViewId="0">
      <selection activeCell="B1" sqref="B1"/>
    </sheetView>
  </sheetViews>
  <sheetFormatPr defaultColWidth="0" defaultRowHeight="18.75"/>
  <cols>
    <col min="1" max="1" width="2.75" customWidth="1"/>
    <col min="2" max="2" width="46.625" customWidth="1"/>
    <col min="3" max="3" width="11.75" customWidth="1"/>
    <col min="4" max="4" width="65.125" customWidth="1"/>
    <col min="5" max="5" width="15.75" customWidth="1"/>
    <col min="6" max="6" width="11.5" customWidth="1"/>
    <col min="7" max="7" width="12.125" customWidth="1"/>
    <col min="8" max="8" width="9" customWidth="1"/>
    <col min="9" max="16384" width="9" hidden="1"/>
  </cols>
  <sheetData>
    <row r="1" spans="2:8" ht="30">
      <c r="B1" s="330" t="s">
        <v>475</v>
      </c>
      <c r="C1" s="45"/>
    </row>
    <row r="2" spans="2:8">
      <c r="B2" s="331" t="s">
        <v>491</v>
      </c>
      <c r="C2" s="45"/>
    </row>
    <row r="3" spans="2:8" ht="18.75" customHeight="1">
      <c r="B3" s="331" t="s">
        <v>492</v>
      </c>
      <c r="F3" s="726" t="str">
        <f>HYPERLINK("#依頼入力フォーム!C138","　依頼入力フォームに戻る　")</f>
        <v>　依頼入力フォームに戻る　</v>
      </c>
      <c r="G3" s="727"/>
      <c r="H3" s="728"/>
    </row>
    <row r="4" spans="2:8" ht="18.75" customHeight="1">
      <c r="B4" s="331" t="s">
        <v>494</v>
      </c>
      <c r="D4" s="45"/>
      <c r="F4" s="729"/>
      <c r="G4" s="730"/>
      <c r="H4" s="731"/>
    </row>
    <row r="5" spans="2:8" ht="18.75" customHeight="1">
      <c r="B5" s="331" t="s">
        <v>493</v>
      </c>
      <c r="D5" s="45"/>
      <c r="F5" s="341"/>
      <c r="G5" s="341"/>
      <c r="H5" s="341"/>
    </row>
    <row r="6" spans="2:8">
      <c r="B6" s="331" t="s">
        <v>562</v>
      </c>
    </row>
    <row r="7" spans="2:8" ht="19.5" thickBot="1">
      <c r="B7" s="331" t="s">
        <v>504</v>
      </c>
    </row>
    <row r="8" spans="2:8" ht="21.75" customHeight="1">
      <c r="B8" s="724" t="s">
        <v>422</v>
      </c>
      <c r="C8" s="722" t="s">
        <v>480</v>
      </c>
      <c r="D8" s="722" t="s">
        <v>399</v>
      </c>
      <c r="E8" s="720" t="s">
        <v>423</v>
      </c>
    </row>
    <row r="9" spans="2:8" ht="21.75" customHeight="1">
      <c r="B9" s="725"/>
      <c r="C9" s="723"/>
      <c r="D9" s="723"/>
      <c r="E9" s="721"/>
    </row>
    <row r="10" spans="2:8" ht="4.5" customHeight="1">
      <c r="B10" s="296"/>
      <c r="C10" s="297"/>
      <c r="D10" s="298"/>
      <c r="E10" s="299"/>
    </row>
    <row r="11" spans="2:8" ht="15" customHeight="1">
      <c r="B11" s="314" t="s">
        <v>479</v>
      </c>
      <c r="C11" s="300" t="s">
        <v>357</v>
      </c>
      <c r="D11" s="301" t="s">
        <v>505</v>
      </c>
      <c r="E11" s="302" t="s">
        <v>487</v>
      </c>
    </row>
    <row r="12" spans="2:8" ht="15" customHeight="1">
      <c r="B12" s="314"/>
      <c r="C12" s="300" t="s">
        <v>239</v>
      </c>
      <c r="D12" s="301" t="s">
        <v>424</v>
      </c>
      <c r="E12" s="302"/>
    </row>
    <row r="13" spans="2:8" ht="15" customHeight="1">
      <c r="B13" s="315"/>
      <c r="C13" s="300" t="s">
        <v>425</v>
      </c>
      <c r="D13" s="301" t="s">
        <v>506</v>
      </c>
      <c r="E13" s="302"/>
    </row>
    <row r="14" spans="2:8" ht="15" customHeight="1">
      <c r="B14" s="315"/>
      <c r="C14" s="300"/>
      <c r="D14" s="301" t="s">
        <v>518</v>
      </c>
      <c r="E14" s="302"/>
    </row>
    <row r="15" spans="2:8" ht="4.5" customHeight="1">
      <c r="B15" s="314"/>
      <c r="C15" s="303"/>
      <c r="D15" s="301"/>
      <c r="E15" s="304"/>
    </row>
    <row r="16" spans="2:8" ht="4.5" customHeight="1">
      <c r="B16" s="295"/>
      <c r="C16" s="37"/>
      <c r="D16" s="39"/>
      <c r="E16" s="291"/>
    </row>
    <row r="17" spans="2:5" ht="15" customHeight="1">
      <c r="B17" s="317" t="s">
        <v>485</v>
      </c>
      <c r="C17" s="42" t="s">
        <v>400</v>
      </c>
      <c r="D17" s="40" t="s">
        <v>505</v>
      </c>
      <c r="E17" s="292" t="s">
        <v>316</v>
      </c>
    </row>
    <row r="18" spans="2:5" ht="15" customHeight="1">
      <c r="B18" s="317"/>
      <c r="C18" s="42" t="s">
        <v>239</v>
      </c>
      <c r="D18" s="40" t="s">
        <v>401</v>
      </c>
      <c r="E18" s="292"/>
    </row>
    <row r="19" spans="2:5" ht="15" customHeight="1">
      <c r="B19" s="316"/>
      <c r="C19" s="42" t="s">
        <v>425</v>
      </c>
      <c r="E19" s="292"/>
    </row>
    <row r="20" spans="2:5" ht="4.5" customHeight="1">
      <c r="B20" s="318"/>
      <c r="C20" s="43"/>
      <c r="D20" s="41"/>
      <c r="E20" s="293"/>
    </row>
    <row r="21" spans="2:5" ht="4.5" customHeight="1">
      <c r="B21" s="319"/>
      <c r="C21" s="305"/>
      <c r="D21" s="298"/>
      <c r="E21" s="306"/>
    </row>
    <row r="22" spans="2:5" ht="15" customHeight="1">
      <c r="B22" s="314" t="s">
        <v>426</v>
      </c>
      <c r="C22" s="300" t="s">
        <v>239</v>
      </c>
      <c r="D22" s="301" t="s">
        <v>427</v>
      </c>
      <c r="E22" s="302" t="s">
        <v>442</v>
      </c>
    </row>
    <row r="23" spans="2:5" ht="15" customHeight="1">
      <c r="B23" s="314" t="s">
        <v>428</v>
      </c>
      <c r="C23" s="300" t="s">
        <v>355</v>
      </c>
      <c r="D23" s="301"/>
      <c r="E23" s="302"/>
    </row>
    <row r="24" spans="2:5" ht="4.5" customHeight="1">
      <c r="B24" s="320"/>
      <c r="C24" s="307"/>
      <c r="D24" s="308"/>
      <c r="E24" s="309"/>
    </row>
    <row r="25" spans="2:5" ht="4.5" customHeight="1">
      <c r="B25" s="316"/>
      <c r="C25" s="42"/>
      <c r="D25" s="40"/>
      <c r="E25" s="292"/>
    </row>
    <row r="26" spans="2:5" ht="15" customHeight="1">
      <c r="B26" s="317" t="s">
        <v>429</v>
      </c>
      <c r="C26" s="42" t="s">
        <v>357</v>
      </c>
      <c r="D26" s="40" t="s">
        <v>431</v>
      </c>
      <c r="E26" s="292" t="s">
        <v>430</v>
      </c>
    </row>
    <row r="27" spans="2:5" ht="15" customHeight="1">
      <c r="B27" s="317" t="s">
        <v>488</v>
      </c>
      <c r="C27" s="42" t="s">
        <v>239</v>
      </c>
      <c r="D27" s="40" t="s">
        <v>519</v>
      </c>
      <c r="E27" s="292" t="s">
        <v>433</v>
      </c>
    </row>
    <row r="28" spans="2:5" ht="15" customHeight="1">
      <c r="B28" s="321"/>
      <c r="C28" s="42" t="s">
        <v>425</v>
      </c>
      <c r="D28" s="40"/>
      <c r="E28" s="292"/>
    </row>
    <row r="29" spans="2:5" ht="4.5" customHeight="1">
      <c r="B29" s="316"/>
      <c r="C29" s="42"/>
      <c r="D29" s="40"/>
      <c r="E29" s="292"/>
    </row>
    <row r="30" spans="2:5" ht="4.5" customHeight="1">
      <c r="B30" s="319"/>
      <c r="C30" s="305"/>
      <c r="D30" s="298"/>
      <c r="E30" s="306"/>
    </row>
    <row r="31" spans="2:5" ht="15" customHeight="1">
      <c r="B31" s="314" t="s">
        <v>429</v>
      </c>
      <c r="C31" s="300" t="s">
        <v>239</v>
      </c>
      <c r="D31" s="301" t="s">
        <v>519</v>
      </c>
      <c r="E31" s="302" t="s">
        <v>434</v>
      </c>
    </row>
    <row r="32" spans="2:5" ht="15" customHeight="1">
      <c r="B32" s="314" t="s">
        <v>432</v>
      </c>
      <c r="C32" s="300" t="s">
        <v>425</v>
      </c>
      <c r="D32" s="301"/>
      <c r="E32" s="302" t="s">
        <v>435</v>
      </c>
    </row>
    <row r="33" spans="2:5" ht="4.5" customHeight="1">
      <c r="B33" s="320"/>
      <c r="C33" s="307"/>
      <c r="D33" s="308"/>
      <c r="E33" s="309"/>
    </row>
    <row r="34" spans="2:5" ht="4.5" customHeight="1">
      <c r="B34" s="316"/>
      <c r="C34" s="42"/>
      <c r="D34" s="40"/>
      <c r="E34" s="292"/>
    </row>
    <row r="35" spans="2:5" ht="15" customHeight="1">
      <c r="B35" s="317" t="s">
        <v>372</v>
      </c>
      <c r="C35" s="42" t="s">
        <v>357</v>
      </c>
      <c r="D35" s="40" t="s">
        <v>402</v>
      </c>
      <c r="E35" s="292" t="s">
        <v>443</v>
      </c>
    </row>
    <row r="36" spans="2:5" ht="15" customHeight="1">
      <c r="B36" s="321"/>
      <c r="C36" s="42" t="s">
        <v>239</v>
      </c>
      <c r="D36" s="40" t="s">
        <v>403</v>
      </c>
      <c r="E36" s="292"/>
    </row>
    <row r="37" spans="2:5" ht="15" customHeight="1">
      <c r="B37" s="321"/>
      <c r="C37" s="42" t="s">
        <v>425</v>
      </c>
      <c r="D37" s="40" t="s">
        <v>506</v>
      </c>
      <c r="E37" s="292"/>
    </row>
    <row r="38" spans="2:5" ht="15" customHeight="1">
      <c r="B38" s="321"/>
      <c r="C38" s="42"/>
      <c r="D38" s="40" t="s">
        <v>518</v>
      </c>
      <c r="E38" s="292"/>
    </row>
    <row r="39" spans="2:5" ht="4.5" customHeight="1">
      <c r="B39" s="318"/>
      <c r="C39" s="43"/>
      <c r="D39" s="41"/>
      <c r="E39" s="293"/>
    </row>
    <row r="40" spans="2:5" ht="4.5" customHeight="1">
      <c r="B40" s="319"/>
      <c r="C40" s="305"/>
      <c r="D40" s="298"/>
      <c r="E40" s="306"/>
    </row>
    <row r="41" spans="2:5" ht="15" customHeight="1">
      <c r="B41" s="314" t="s">
        <v>213</v>
      </c>
      <c r="C41" s="300" t="s">
        <v>239</v>
      </c>
      <c r="D41" s="301" t="s">
        <v>521</v>
      </c>
      <c r="E41" s="302" t="s">
        <v>444</v>
      </c>
    </row>
    <row r="42" spans="2:5" ht="15" customHeight="1">
      <c r="B42" s="315"/>
      <c r="C42" s="300" t="s">
        <v>425</v>
      </c>
      <c r="D42" s="301" t="s">
        <v>436</v>
      </c>
      <c r="E42" s="302"/>
    </row>
    <row r="43" spans="2:5" ht="15" customHeight="1">
      <c r="B43" s="322"/>
      <c r="C43" s="300"/>
      <c r="D43" s="301" t="s">
        <v>505</v>
      </c>
      <c r="E43" s="302"/>
    </row>
    <row r="44" spans="2:5" ht="15" customHeight="1">
      <c r="B44" s="322"/>
      <c r="C44" s="300"/>
      <c r="D44" s="301" t="s">
        <v>401</v>
      </c>
      <c r="E44" s="302"/>
    </row>
    <row r="45" spans="2:5" ht="4.5" customHeight="1">
      <c r="B45" s="315"/>
      <c r="C45" s="300"/>
      <c r="D45" s="301"/>
      <c r="E45" s="302"/>
    </row>
    <row r="46" spans="2:5" ht="4.5" customHeight="1">
      <c r="B46" s="323"/>
      <c r="C46" s="44"/>
      <c r="D46" s="39"/>
      <c r="E46" s="294"/>
    </row>
    <row r="47" spans="2:5" ht="15" customHeight="1">
      <c r="B47" s="317" t="s">
        <v>216</v>
      </c>
      <c r="C47" s="42" t="s">
        <v>239</v>
      </c>
      <c r="D47" s="40" t="s">
        <v>438</v>
      </c>
      <c r="E47" s="292" t="s">
        <v>437</v>
      </c>
    </row>
    <row r="48" spans="2:5" ht="15" customHeight="1">
      <c r="B48" s="316"/>
      <c r="C48" s="42" t="s">
        <v>425</v>
      </c>
      <c r="D48" s="40" t="s">
        <v>439</v>
      </c>
      <c r="E48" s="292"/>
    </row>
    <row r="49" spans="2:5" ht="15" customHeight="1">
      <c r="B49" s="316"/>
      <c r="C49" s="42"/>
      <c r="D49" s="40" t="s">
        <v>440</v>
      </c>
      <c r="E49" s="292"/>
    </row>
    <row r="50" spans="2:5" ht="4.5" customHeight="1">
      <c r="B50" s="324"/>
      <c r="C50" s="43"/>
      <c r="D50" s="41"/>
      <c r="E50" s="293"/>
    </row>
    <row r="51" spans="2:5" ht="4.5" customHeight="1">
      <c r="B51" s="325"/>
      <c r="C51" s="305"/>
      <c r="D51" s="298"/>
      <c r="E51" s="306"/>
    </row>
    <row r="52" spans="2:5" ht="15" customHeight="1">
      <c r="B52" s="314" t="s">
        <v>322</v>
      </c>
      <c r="C52" s="300" t="s">
        <v>356</v>
      </c>
      <c r="D52" s="301" t="s">
        <v>514</v>
      </c>
      <c r="E52" s="302" t="s">
        <v>411</v>
      </c>
    </row>
    <row r="53" spans="2:5" ht="15" customHeight="1">
      <c r="B53" s="315"/>
      <c r="C53" s="300" t="s">
        <v>425</v>
      </c>
      <c r="D53" s="301" t="s">
        <v>441</v>
      </c>
      <c r="E53" s="302"/>
    </row>
    <row r="54" spans="2:5" ht="4.5" customHeight="1" thickBot="1">
      <c r="B54" s="310"/>
      <c r="C54" s="311"/>
      <c r="D54" s="312"/>
      <c r="E54" s="313"/>
    </row>
    <row r="55" spans="2:5" ht="19.5">
      <c r="C55" s="38"/>
      <c r="D55" s="290" t="s">
        <v>476</v>
      </c>
      <c r="E55" s="38"/>
    </row>
    <row r="56" spans="2:5">
      <c r="E56" s="38"/>
    </row>
    <row r="57" spans="2:5">
      <c r="E57" s="38"/>
    </row>
    <row r="58" spans="2:5">
      <c r="E58" s="38"/>
    </row>
    <row r="59" spans="2:5">
      <c r="E59" s="38"/>
    </row>
    <row r="60" spans="2:5">
      <c r="E60" s="38"/>
    </row>
    <row r="61" spans="2:5">
      <c r="E61" s="38"/>
    </row>
    <row r="62" spans="2:5">
      <c r="E62" s="38"/>
    </row>
    <row r="63" spans="2:5">
      <c r="E63" s="38"/>
    </row>
    <row r="64" spans="2:5">
      <c r="E64" s="38"/>
    </row>
    <row r="65" spans="5:5">
      <c r="E65" s="38"/>
    </row>
  </sheetData>
  <sheetProtection algorithmName="SHA-512" hashValue="GkBJa8K1JgBPWx0fV5eTqT4TarQ34nTCtYxWyyT/8LfcCheLkrhujpo1YC33fpLWXYnDNyFOzRw/ihQj2Cvfyg==" saltValue="Tvk8nFdgaPeYPemDww9+fA==" spinCount="100000" sheet="1" objects="1" scenarios="1"/>
  <mergeCells count="5">
    <mergeCell ref="E8:E9"/>
    <mergeCell ref="C8:C9"/>
    <mergeCell ref="B8:B9"/>
    <mergeCell ref="D8:D9"/>
    <mergeCell ref="F3:H4"/>
  </mergeCells>
  <phoneticPr fontId="2"/>
  <pageMargins left="0.7" right="0.7" top="0.75" bottom="0.75" header="0.3" footer="0.3"/>
  <pageSetup paperSize="9" scale="46" orientation="portrait" r:id="rId1"/>
  <headerFooter>
    <oddHeader>&amp;LRB-7101-D1-03&amp;R制定日：2020.1.6　改訂日：2021.4.12</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L88"/>
  <sheetViews>
    <sheetView workbookViewId="0"/>
  </sheetViews>
  <sheetFormatPr defaultRowHeight="18.75"/>
  <cols>
    <col min="1" max="1" width="18.5" customWidth="1"/>
    <col min="2" max="2" width="14.125" customWidth="1"/>
    <col min="3" max="3" width="25.875" customWidth="1"/>
    <col min="4" max="4" width="17.125" customWidth="1"/>
    <col min="5" max="5" width="17.375" customWidth="1"/>
    <col min="6" max="6" width="13.625" bestFit="1" customWidth="1"/>
    <col min="7" max="7" width="13.125" customWidth="1"/>
    <col min="8" max="8" width="15" customWidth="1"/>
    <col min="9" max="9" width="10.875" customWidth="1"/>
    <col min="10" max="10" width="11" customWidth="1"/>
    <col min="11" max="11" width="10.625" customWidth="1"/>
    <col min="12" max="12" width="6.875" customWidth="1"/>
    <col min="13" max="13" width="13.125" customWidth="1"/>
    <col min="14" max="14" width="10.875" customWidth="1"/>
    <col min="15" max="15" width="14.875" customWidth="1"/>
    <col min="16" max="19" width="13.125" customWidth="1"/>
    <col min="20" max="20" width="13.25" customWidth="1"/>
    <col min="21" max="21" width="15.25" customWidth="1"/>
    <col min="22" max="22" width="21" customWidth="1"/>
    <col min="23" max="23" width="14.625" customWidth="1"/>
    <col min="24" max="24" width="13.125" customWidth="1"/>
  </cols>
  <sheetData>
    <row r="1" spans="1:38">
      <c r="A1" s="2" t="s">
        <v>105</v>
      </c>
      <c r="B1" s="2"/>
      <c r="C1" s="2"/>
      <c r="D1" s="2"/>
      <c r="E1" s="2"/>
    </row>
    <row r="2" spans="1:38">
      <c r="A2" t="s">
        <v>106</v>
      </c>
      <c r="N2" t="s">
        <v>449</v>
      </c>
    </row>
    <row r="3" spans="1:38" ht="19.5" thickBot="1">
      <c r="A3" t="s">
        <v>107</v>
      </c>
      <c r="N3" t="s">
        <v>451</v>
      </c>
      <c r="V3" s="24"/>
      <c r="W3" s="24"/>
    </row>
    <row r="4" spans="1:38">
      <c r="A4" t="s">
        <v>109</v>
      </c>
      <c r="N4" s="25" t="s">
        <v>84</v>
      </c>
      <c r="O4" s="26" t="s">
        <v>296</v>
      </c>
      <c r="P4" s="26" t="s">
        <v>86</v>
      </c>
      <c r="Q4" s="26" t="s">
        <v>540</v>
      </c>
      <c r="R4" s="26" t="s">
        <v>395</v>
      </c>
      <c r="S4" s="35" t="s">
        <v>396</v>
      </c>
      <c r="V4" s="24"/>
      <c r="W4" s="24"/>
    </row>
    <row r="5" spans="1:38" ht="18.75" customHeight="1">
      <c r="N5" s="27" t="s">
        <v>87</v>
      </c>
      <c r="O5" s="28" t="str">
        <f>依頼入力フォーム!CE46</f>
        <v>確認まち</v>
      </c>
      <c r="P5" s="28" t="str">
        <f>依頼入力フォーム!CF46</f>
        <v>-</v>
      </c>
      <c r="Q5" s="28" t="str">
        <f>依頼入力フォーム!CG46</f>
        <v>-</v>
      </c>
      <c r="R5" s="28" t="str">
        <f>依頼入力フォーム!CH46</f>
        <v>-</v>
      </c>
      <c r="S5" s="36" t="str">
        <f>依頼入力フォーム!CI46</f>
        <v>-</v>
      </c>
      <c r="V5" s="23"/>
      <c r="W5" s="23"/>
    </row>
    <row r="6" spans="1:38" ht="14.25" customHeight="1">
      <c r="A6" t="s">
        <v>108</v>
      </c>
      <c r="N6" s="733" t="s">
        <v>157</v>
      </c>
      <c r="O6" s="734"/>
      <c r="P6" s="737">
        <f>依頼入力フォーム!CE50</f>
        <v>0</v>
      </c>
      <c r="Q6" s="741"/>
      <c r="R6" s="742"/>
      <c r="S6" s="743"/>
    </row>
    <row r="7" spans="1:38" ht="14.25" customHeight="1" thickBot="1">
      <c r="A7" t="s">
        <v>110</v>
      </c>
      <c r="N7" s="735"/>
      <c r="O7" s="736"/>
      <c r="P7" s="738"/>
      <c r="Q7" s="744"/>
      <c r="R7" s="745"/>
      <c r="S7" s="746"/>
    </row>
    <row r="8" spans="1:38">
      <c r="A8" t="s">
        <v>111</v>
      </c>
    </row>
    <row r="9" spans="1:38">
      <c r="A9" t="s">
        <v>112</v>
      </c>
    </row>
    <row r="11" spans="1:38">
      <c r="Q11" s="4"/>
      <c r="R11" s="4"/>
      <c r="S11" s="5"/>
      <c r="T11" s="5"/>
      <c r="U11" s="5"/>
      <c r="V11" s="4"/>
      <c r="W11" s="4"/>
    </row>
    <row r="12" spans="1:38">
      <c r="A12" s="1" t="s">
        <v>113</v>
      </c>
      <c r="P12" s="4"/>
      <c r="Q12" s="4"/>
      <c r="R12" s="4"/>
      <c r="S12" s="5"/>
      <c r="T12" s="5"/>
      <c r="U12" s="5"/>
      <c r="V12" s="4"/>
      <c r="W12" s="4"/>
      <c r="X12" s="5"/>
      <c r="Y12" s="5"/>
      <c r="Z12" s="5"/>
      <c r="AA12" s="5"/>
      <c r="AB12" s="5"/>
      <c r="AC12" s="5"/>
      <c r="AD12" s="4"/>
      <c r="AE12" s="4"/>
      <c r="AF12" s="5"/>
      <c r="AG12" s="5"/>
      <c r="AH12" s="6"/>
      <c r="AI12" s="6"/>
      <c r="AJ12" s="6"/>
      <c r="AK12" s="6"/>
      <c r="AL12" s="6"/>
    </row>
    <row r="13" spans="1:38">
      <c r="A13" s="1" t="s">
        <v>54</v>
      </c>
      <c r="B13" t="s">
        <v>55</v>
      </c>
      <c r="C13" t="s">
        <v>56</v>
      </c>
      <c r="D13" t="s">
        <v>57</v>
      </c>
      <c r="E13" t="s">
        <v>58</v>
      </c>
      <c r="F13" t="s">
        <v>59</v>
      </c>
      <c r="G13" t="s">
        <v>60</v>
      </c>
      <c r="H13" t="s">
        <v>61</v>
      </c>
      <c r="I13" t="s">
        <v>62</v>
      </c>
      <c r="J13" t="s">
        <v>63</v>
      </c>
      <c r="K13" t="s">
        <v>64</v>
      </c>
      <c r="L13" t="s">
        <v>56</v>
      </c>
      <c r="M13" t="s">
        <v>65</v>
      </c>
      <c r="P13" s="4"/>
      <c r="X13" s="5"/>
      <c r="Y13" s="5"/>
      <c r="Z13" s="5"/>
      <c r="AA13" s="5"/>
      <c r="AB13" s="5"/>
      <c r="AC13" s="5"/>
      <c r="AD13" s="4"/>
      <c r="AE13" s="4"/>
      <c r="AF13" s="5"/>
      <c r="AG13" s="5"/>
      <c r="AH13" s="6"/>
      <c r="AI13" s="6"/>
      <c r="AJ13" s="6"/>
      <c r="AK13" s="6"/>
      <c r="AL13" s="6"/>
    </row>
    <row r="14" spans="1:38" hidden="1">
      <c r="A14" s="20" t="s">
        <v>66</v>
      </c>
      <c r="B14" s="21" t="s">
        <v>114</v>
      </c>
      <c r="C14" s="21" t="s">
        <v>103</v>
      </c>
      <c r="D14" s="21" t="s">
        <v>104</v>
      </c>
    </row>
    <row r="15" spans="1:38">
      <c r="A15" s="1" t="s">
        <v>67</v>
      </c>
      <c r="C15" t="s">
        <v>68</v>
      </c>
      <c r="D15" t="s">
        <v>69</v>
      </c>
      <c r="E15" t="s">
        <v>70</v>
      </c>
    </row>
    <row r="16" spans="1:38">
      <c r="A16" s="1" t="s">
        <v>116</v>
      </c>
      <c r="B16" t="s">
        <v>115</v>
      </c>
      <c r="C16" t="s">
        <v>195</v>
      </c>
      <c r="D16" t="s">
        <v>160</v>
      </c>
    </row>
    <row r="17" spans="1:11">
      <c r="A17" s="1" t="s">
        <v>71</v>
      </c>
      <c r="B17" t="s">
        <v>117</v>
      </c>
      <c r="C17" t="s">
        <v>161</v>
      </c>
      <c r="D17" t="s">
        <v>490</v>
      </c>
    </row>
    <row r="18" spans="1:11" hidden="1">
      <c r="A18" s="20" t="s">
        <v>72</v>
      </c>
      <c r="B18" s="21" t="s">
        <v>120</v>
      </c>
      <c r="C18" s="21" t="s">
        <v>73</v>
      </c>
      <c r="D18" s="21" t="s">
        <v>121</v>
      </c>
    </row>
    <row r="19" spans="1:11">
      <c r="A19" s="1" t="s">
        <v>74</v>
      </c>
      <c r="B19" t="s">
        <v>118</v>
      </c>
      <c r="C19" t="s">
        <v>119</v>
      </c>
      <c r="D19" t="s">
        <v>404</v>
      </c>
      <c r="E19" t="s">
        <v>405</v>
      </c>
      <c r="G19" t="s">
        <v>156</v>
      </c>
    </row>
    <row r="20" spans="1:11">
      <c r="A20" s="1" t="s">
        <v>75</v>
      </c>
      <c r="B20" t="s">
        <v>126</v>
      </c>
      <c r="C20">
        <v>1</v>
      </c>
      <c r="D20">
        <v>2</v>
      </c>
      <c r="E20">
        <v>3</v>
      </c>
      <c r="F20" t="s">
        <v>73</v>
      </c>
    </row>
    <row r="21" spans="1:11">
      <c r="A21" s="1" t="s">
        <v>541</v>
      </c>
      <c r="B21" t="s">
        <v>125</v>
      </c>
      <c r="C21" t="s">
        <v>76</v>
      </c>
      <c r="D21" t="s">
        <v>542</v>
      </c>
    </row>
    <row r="22" spans="1:11" hidden="1">
      <c r="A22" s="20" t="s">
        <v>77</v>
      </c>
      <c r="B22" s="21" t="s">
        <v>124</v>
      </c>
      <c r="C22" s="21" t="s">
        <v>73</v>
      </c>
      <c r="D22" s="21" t="s">
        <v>122</v>
      </c>
      <c r="E22" s="21"/>
    </row>
    <row r="23" spans="1:11">
      <c r="A23" s="1" t="s">
        <v>543</v>
      </c>
      <c r="B23" t="s">
        <v>123</v>
      </c>
      <c r="C23" t="s">
        <v>98</v>
      </c>
      <c r="D23" t="s">
        <v>95</v>
      </c>
    </row>
    <row r="24" spans="1:11">
      <c r="A24" s="1" t="s">
        <v>544</v>
      </c>
      <c r="B24" s="33" t="s">
        <v>127</v>
      </c>
      <c r="C24" s="33" t="s">
        <v>78</v>
      </c>
      <c r="D24" s="33" t="s">
        <v>79</v>
      </c>
      <c r="E24" s="33"/>
    </row>
    <row r="25" spans="1:11">
      <c r="A25" s="34" t="s">
        <v>80</v>
      </c>
      <c r="B25" s="33" t="s">
        <v>128</v>
      </c>
      <c r="C25" s="33" t="s">
        <v>81</v>
      </c>
      <c r="D25" s="33" t="s">
        <v>545</v>
      </c>
      <c r="E25" s="33" t="s">
        <v>82</v>
      </c>
    </row>
    <row r="26" spans="1:11" ht="18" hidden="1" customHeight="1">
      <c r="A26" s="1" t="s">
        <v>134</v>
      </c>
      <c r="B26" t="s">
        <v>135</v>
      </c>
      <c r="C26" s="3" t="s">
        <v>315</v>
      </c>
      <c r="D26" t="s">
        <v>323</v>
      </c>
      <c r="E26" s="3" t="s">
        <v>324</v>
      </c>
      <c r="F26" t="s">
        <v>320</v>
      </c>
      <c r="G26" t="s">
        <v>325</v>
      </c>
      <c r="H26" t="s">
        <v>326</v>
      </c>
      <c r="I26" t="s">
        <v>327</v>
      </c>
      <c r="J26" t="s">
        <v>328</v>
      </c>
      <c r="K26" t="s">
        <v>329</v>
      </c>
    </row>
    <row r="27" spans="1:11" hidden="1">
      <c r="A27" s="1" t="s">
        <v>180</v>
      </c>
      <c r="C27" t="s">
        <v>181</v>
      </c>
      <c r="D27" t="s">
        <v>182</v>
      </c>
      <c r="E27" t="s">
        <v>183</v>
      </c>
      <c r="F27" t="s">
        <v>165</v>
      </c>
      <c r="G27" t="s">
        <v>184</v>
      </c>
      <c r="H27" t="s">
        <v>185</v>
      </c>
      <c r="I27" t="s">
        <v>186</v>
      </c>
    </row>
    <row r="28" spans="1:11">
      <c r="A28" s="1" t="s">
        <v>129</v>
      </c>
      <c r="B28" t="s">
        <v>146</v>
      </c>
      <c r="C28" t="s">
        <v>94</v>
      </c>
      <c r="D28" t="s">
        <v>97</v>
      </c>
      <c r="E28" t="s">
        <v>100</v>
      </c>
    </row>
    <row r="29" spans="1:11">
      <c r="A29" s="1" t="s">
        <v>133</v>
      </c>
      <c r="B29" t="s">
        <v>136</v>
      </c>
      <c r="C29" t="s">
        <v>142</v>
      </c>
      <c r="D29" t="s">
        <v>138</v>
      </c>
      <c r="E29" t="s">
        <v>139</v>
      </c>
    </row>
    <row r="30" spans="1:11">
      <c r="A30" s="1" t="s">
        <v>130</v>
      </c>
    </row>
    <row r="31" spans="1:11" hidden="1">
      <c r="A31" s="22" t="s">
        <v>131</v>
      </c>
      <c r="B31" s="21" t="s">
        <v>145</v>
      </c>
      <c r="C31" s="21" t="s">
        <v>142</v>
      </c>
      <c r="D31" s="21" t="s">
        <v>143</v>
      </c>
    </row>
    <row r="32" spans="1:11" hidden="1">
      <c r="A32" s="22" t="s">
        <v>132</v>
      </c>
      <c r="B32" s="21" t="s">
        <v>141</v>
      </c>
      <c r="C32" s="21" t="s">
        <v>142</v>
      </c>
      <c r="D32" s="21" t="s">
        <v>143</v>
      </c>
      <c r="H32" t="s">
        <v>83</v>
      </c>
    </row>
    <row r="33" spans="1:20" ht="20.25" hidden="1" customHeight="1" thickBot="1">
      <c r="A33" s="1" t="s">
        <v>144</v>
      </c>
      <c r="B33" t="s">
        <v>137</v>
      </c>
      <c r="C33">
        <v>0.5</v>
      </c>
      <c r="D33">
        <v>0.8</v>
      </c>
      <c r="E33">
        <v>1</v>
      </c>
      <c r="F33">
        <v>2</v>
      </c>
      <c r="G33">
        <v>4</v>
      </c>
      <c r="H33">
        <v>5</v>
      </c>
      <c r="I33">
        <v>10</v>
      </c>
      <c r="J33">
        <v>20</v>
      </c>
      <c r="K33">
        <v>40</v>
      </c>
    </row>
    <row r="34" spans="1:20" hidden="1">
      <c r="A34" s="10" t="s">
        <v>148</v>
      </c>
      <c r="B34" s="11" t="s">
        <v>149</v>
      </c>
      <c r="C34" s="12" t="s">
        <v>210</v>
      </c>
      <c r="D34" s="11" t="s">
        <v>206</v>
      </c>
      <c r="E34" s="12" t="s">
        <v>330</v>
      </c>
      <c r="F34" s="11" t="s">
        <v>151</v>
      </c>
      <c r="G34" s="12" t="s">
        <v>150</v>
      </c>
      <c r="H34" s="11" t="s">
        <v>152</v>
      </c>
      <c r="I34" s="11" t="s">
        <v>208</v>
      </c>
      <c r="J34" s="11" t="s">
        <v>209</v>
      </c>
      <c r="K34" s="12" t="s">
        <v>207</v>
      </c>
      <c r="L34" s="11" t="s">
        <v>298</v>
      </c>
      <c r="M34" s="11" t="s">
        <v>211</v>
      </c>
      <c r="N34" s="11" t="s">
        <v>214</v>
      </c>
      <c r="O34" s="11" t="s">
        <v>215</v>
      </c>
      <c r="P34" s="11" t="s">
        <v>216</v>
      </c>
      <c r="Q34" s="12" t="s">
        <v>213</v>
      </c>
      <c r="R34" s="11" t="s">
        <v>212</v>
      </c>
      <c r="S34" s="12" t="s">
        <v>218</v>
      </c>
      <c r="T34" s="13" t="s">
        <v>217</v>
      </c>
    </row>
    <row r="35" spans="1:20" hidden="1">
      <c r="A35" s="14" t="s">
        <v>180</v>
      </c>
      <c r="B35" t="s">
        <v>201</v>
      </c>
      <c r="C35" s="3" t="s">
        <v>202</v>
      </c>
      <c r="D35" t="s">
        <v>202</v>
      </c>
      <c r="E35" s="3" t="s">
        <v>202</v>
      </c>
      <c r="F35" t="s">
        <v>202</v>
      </c>
      <c r="G35" s="3" t="s">
        <v>202</v>
      </c>
      <c r="H35" t="s">
        <v>203</v>
      </c>
      <c r="I35" t="s">
        <v>203</v>
      </c>
      <c r="J35" t="s">
        <v>203</v>
      </c>
      <c r="K35" t="s">
        <v>203</v>
      </c>
      <c r="L35" t="s">
        <v>204</v>
      </c>
      <c r="M35" t="s">
        <v>204</v>
      </c>
      <c r="N35" t="s">
        <v>204</v>
      </c>
      <c r="O35" t="s">
        <v>204</v>
      </c>
      <c r="P35" t="s">
        <v>204</v>
      </c>
      <c r="Q35" t="s">
        <v>204</v>
      </c>
      <c r="R35" t="s">
        <v>204</v>
      </c>
      <c r="S35" t="s">
        <v>204</v>
      </c>
      <c r="T35" s="15" t="s">
        <v>204</v>
      </c>
    </row>
    <row r="36" spans="1:20" hidden="1">
      <c r="A36" s="14" t="s">
        <v>219</v>
      </c>
      <c r="C36" s="3">
        <v>10</v>
      </c>
      <c r="D36">
        <v>10</v>
      </c>
      <c r="E36" s="3">
        <v>10</v>
      </c>
      <c r="F36">
        <v>10</v>
      </c>
      <c r="G36" s="3">
        <v>10</v>
      </c>
      <c r="H36">
        <v>2</v>
      </c>
      <c r="I36" s="3">
        <v>2</v>
      </c>
      <c r="J36">
        <v>2</v>
      </c>
      <c r="K36" s="3">
        <v>2</v>
      </c>
      <c r="L36">
        <v>20</v>
      </c>
      <c r="M36" s="3">
        <v>20</v>
      </c>
      <c r="N36">
        <v>20</v>
      </c>
      <c r="O36" s="3">
        <v>20</v>
      </c>
      <c r="P36">
        <v>20</v>
      </c>
      <c r="Q36" s="3">
        <v>20</v>
      </c>
      <c r="R36">
        <v>20</v>
      </c>
      <c r="S36" s="3">
        <v>20</v>
      </c>
      <c r="T36" s="15">
        <v>20</v>
      </c>
    </row>
    <row r="37" spans="1:20" hidden="1">
      <c r="A37" s="14" t="s">
        <v>220</v>
      </c>
      <c r="C37" s="3" t="s">
        <v>221</v>
      </c>
      <c r="D37" s="3" t="s">
        <v>221</v>
      </c>
      <c r="E37" s="3" t="s">
        <v>221</v>
      </c>
      <c r="F37" s="3" t="s">
        <v>222</v>
      </c>
      <c r="G37" s="3" t="s">
        <v>222</v>
      </c>
      <c r="H37" s="3" t="s">
        <v>222</v>
      </c>
      <c r="I37" s="3" t="s">
        <v>223</v>
      </c>
      <c r="J37" s="3" t="s">
        <v>223</v>
      </c>
      <c r="K37" s="3" t="s">
        <v>223</v>
      </c>
      <c r="L37" s="3" t="s">
        <v>221</v>
      </c>
      <c r="M37" s="3" t="s">
        <v>221</v>
      </c>
      <c r="N37" s="3" t="s">
        <v>221</v>
      </c>
      <c r="O37" s="3" t="s">
        <v>221</v>
      </c>
      <c r="P37" s="3" t="s">
        <v>221</v>
      </c>
      <c r="Q37" s="3" t="s">
        <v>221</v>
      </c>
      <c r="R37" s="3" t="s">
        <v>221</v>
      </c>
      <c r="S37" s="3" t="s">
        <v>221</v>
      </c>
      <c r="T37" s="16" t="s">
        <v>221</v>
      </c>
    </row>
    <row r="38" spans="1:20" ht="19.5" hidden="1" thickBot="1">
      <c r="A38" s="17" t="s">
        <v>224</v>
      </c>
      <c r="B38" s="8"/>
      <c r="C38" s="7"/>
      <c r="D38" s="7"/>
      <c r="E38" s="7"/>
      <c r="F38" s="7"/>
      <c r="G38" s="7"/>
      <c r="H38" s="7"/>
      <c r="I38" s="7"/>
      <c r="J38" s="7"/>
      <c r="K38" s="7"/>
      <c r="L38" s="7"/>
      <c r="M38" s="7"/>
      <c r="N38" s="7"/>
      <c r="O38" s="7"/>
      <c r="P38" s="7"/>
      <c r="Q38" s="7"/>
      <c r="R38" s="7"/>
      <c r="S38" s="7"/>
      <c r="T38" s="18"/>
    </row>
    <row r="39" spans="1:20">
      <c r="A39" s="1" t="s">
        <v>92</v>
      </c>
      <c r="B39" t="s">
        <v>155</v>
      </c>
      <c r="C39" t="s">
        <v>93</v>
      </c>
      <c r="D39" t="s">
        <v>96</v>
      </c>
      <c r="E39" t="s">
        <v>99</v>
      </c>
      <c r="F39" t="s">
        <v>101</v>
      </c>
      <c r="G39" t="s">
        <v>102</v>
      </c>
    </row>
    <row r="40" spans="1:20" hidden="1">
      <c r="A40" s="10" t="s">
        <v>162</v>
      </c>
      <c r="B40" s="11" t="s">
        <v>170</v>
      </c>
      <c r="C40" s="11" t="s">
        <v>163</v>
      </c>
      <c r="D40" s="11" t="s">
        <v>164</v>
      </c>
      <c r="E40" s="11" t="s">
        <v>165</v>
      </c>
      <c r="F40" s="13" t="s">
        <v>179</v>
      </c>
    </row>
    <row r="41" spans="1:20" hidden="1">
      <c r="A41" s="14" t="s">
        <v>187</v>
      </c>
      <c r="B41" t="s">
        <v>200</v>
      </c>
      <c r="C41" s="3" t="s">
        <v>297</v>
      </c>
      <c r="D41" s="3" t="s">
        <v>207</v>
      </c>
      <c r="E41" t="s">
        <v>165</v>
      </c>
      <c r="F41" s="15" t="s">
        <v>151</v>
      </c>
    </row>
    <row r="42" spans="1:20" ht="19.5" hidden="1" thickBot="1">
      <c r="A42" s="17" t="s">
        <v>188</v>
      </c>
      <c r="B42" s="8" t="s">
        <v>201</v>
      </c>
      <c r="C42" s="8" t="s">
        <v>189</v>
      </c>
      <c r="D42" s="8" t="s">
        <v>190</v>
      </c>
      <c r="E42" s="8" t="s">
        <v>191</v>
      </c>
      <c r="F42" s="19" t="s">
        <v>191</v>
      </c>
      <c r="I42" s="3"/>
    </row>
    <row r="43" spans="1:20" ht="19.5" hidden="1" thickBot="1">
      <c r="A43" s="17" t="s">
        <v>305</v>
      </c>
      <c r="B43" s="8"/>
      <c r="C43" s="8" t="s">
        <v>306</v>
      </c>
      <c r="D43" s="8" t="s">
        <v>307</v>
      </c>
      <c r="E43" s="8" t="s">
        <v>308</v>
      </c>
      <c r="F43" s="19" t="s">
        <v>309</v>
      </c>
      <c r="I43" s="3"/>
    </row>
    <row r="44" spans="1:20">
      <c r="A44" s="1" t="s">
        <v>167</v>
      </c>
      <c r="B44" t="s">
        <v>169</v>
      </c>
      <c r="C44" t="s">
        <v>168</v>
      </c>
      <c r="D44" t="s">
        <v>196</v>
      </c>
      <c r="E44" t="s">
        <v>197</v>
      </c>
      <c r="F44" t="s">
        <v>198</v>
      </c>
    </row>
    <row r="45" spans="1:20">
      <c r="A45" s="1" t="s">
        <v>174</v>
      </c>
      <c r="C45" t="s">
        <v>175</v>
      </c>
      <c r="D45" t="s">
        <v>176</v>
      </c>
      <c r="E45" t="s">
        <v>177</v>
      </c>
      <c r="F45" t="s">
        <v>178</v>
      </c>
    </row>
    <row r="47" spans="1:20">
      <c r="A47" s="1" t="s">
        <v>192</v>
      </c>
      <c r="B47" t="s">
        <v>193</v>
      </c>
      <c r="C47" s="9" t="s">
        <v>421</v>
      </c>
      <c r="D47" s="9" t="s">
        <v>194</v>
      </c>
    </row>
    <row r="48" spans="1:20" ht="18.75" customHeight="1"/>
    <row r="49" spans="1:11" ht="19.5" customHeight="1">
      <c r="A49" s="343"/>
      <c r="B49" s="344" t="s">
        <v>312</v>
      </c>
      <c r="C49" s="739" t="s">
        <v>313</v>
      </c>
      <c r="D49" s="739"/>
      <c r="E49" s="739"/>
      <c r="F49" s="739"/>
      <c r="G49" s="739"/>
      <c r="H49" s="739"/>
      <c r="I49" s="739"/>
      <c r="J49" s="343"/>
      <c r="K49" s="343"/>
    </row>
    <row r="50" spans="1:11" ht="64.5" customHeight="1">
      <c r="A50" s="343">
        <v>1</v>
      </c>
      <c r="B50" s="345" t="s">
        <v>316</v>
      </c>
      <c r="C50" s="732" t="str">
        <f>"平成31年　原子力規制庁　放射能測定法シリーズ24 「緊急時におけるガンマ線スペクトロメトリーのための試料前処理法」"&amp;CHAR(10)&amp;"令和2年　原子力規制庁　放射能測定法シリーズ7 「ゲルマニウム半導体検出器によるガンマ線スペクトロメトリー」"</f>
        <v>平成31年　原子力規制庁　放射能測定法シリーズ24 「緊急時におけるガンマ線スペクトロメトリーのための試料前処理法」
令和2年　原子力規制庁　放射能測定法シリーズ7 「ゲルマニウム半導体検出器によるガンマ線スペクトロメトリー」</v>
      </c>
      <c r="D50" s="732"/>
      <c r="E50" s="732"/>
      <c r="F50" s="732"/>
      <c r="G50" s="732"/>
      <c r="H50" s="732"/>
      <c r="I50" s="732"/>
      <c r="J50" s="345" t="s">
        <v>487</v>
      </c>
      <c r="K50" s="343"/>
    </row>
    <row r="51" spans="1:11" ht="18.75" customHeight="1">
      <c r="A51" s="343">
        <v>2</v>
      </c>
      <c r="B51" s="345" t="s">
        <v>314</v>
      </c>
      <c r="C51" s="740" t="s">
        <v>507</v>
      </c>
      <c r="D51" s="740"/>
      <c r="E51" s="740"/>
      <c r="F51" s="740"/>
      <c r="G51" s="740"/>
      <c r="H51" s="740"/>
      <c r="I51" s="740"/>
      <c r="J51" s="345" t="s">
        <v>316</v>
      </c>
      <c r="K51" s="343"/>
    </row>
    <row r="52" spans="1:11" ht="18.75" customHeight="1">
      <c r="A52" s="343">
        <v>3</v>
      </c>
      <c r="B52" s="345" t="s">
        <v>317</v>
      </c>
      <c r="C52" s="732" t="s">
        <v>318</v>
      </c>
      <c r="D52" s="732"/>
      <c r="E52" s="732"/>
      <c r="F52" s="732"/>
      <c r="G52" s="732"/>
      <c r="H52" s="732"/>
      <c r="I52" s="732"/>
      <c r="J52" s="345" t="s">
        <v>317</v>
      </c>
      <c r="K52" s="343"/>
    </row>
    <row r="53" spans="1:11" ht="36.75" customHeight="1">
      <c r="A53" s="343">
        <v>4</v>
      </c>
      <c r="B53" s="345" t="s">
        <v>319</v>
      </c>
      <c r="C53" s="732" t="s">
        <v>516</v>
      </c>
      <c r="D53" s="732"/>
      <c r="E53" s="732"/>
      <c r="F53" s="732"/>
      <c r="G53" s="732"/>
      <c r="H53" s="732"/>
      <c r="I53" s="732"/>
      <c r="J53" s="345" t="s">
        <v>477</v>
      </c>
      <c r="K53" s="343"/>
    </row>
    <row r="54" spans="1:11" ht="18.75" customHeight="1">
      <c r="A54" s="343">
        <v>5</v>
      </c>
      <c r="B54" s="345" t="s">
        <v>165</v>
      </c>
      <c r="C54" s="732" t="s">
        <v>320</v>
      </c>
      <c r="D54" s="732"/>
      <c r="E54" s="732"/>
      <c r="F54" s="732"/>
      <c r="G54" s="732"/>
      <c r="H54" s="732"/>
      <c r="I54" s="732"/>
      <c r="J54" s="345" t="s">
        <v>478</v>
      </c>
      <c r="K54" s="343"/>
    </row>
    <row r="55" spans="1:11" ht="54" customHeight="1">
      <c r="A55" s="343">
        <v>6</v>
      </c>
      <c r="B55" s="345" t="s">
        <v>184</v>
      </c>
      <c r="C55" s="732" t="s">
        <v>517</v>
      </c>
      <c r="D55" s="732"/>
      <c r="E55" s="732"/>
      <c r="F55" s="732"/>
      <c r="G55" s="732"/>
      <c r="H55" s="732"/>
      <c r="I55" s="732"/>
      <c r="J55" s="345" t="s">
        <v>184</v>
      </c>
      <c r="K55" s="343"/>
    </row>
    <row r="56" spans="1:11" ht="36.75" customHeight="1">
      <c r="A56" s="343">
        <v>7</v>
      </c>
      <c r="B56" s="345" t="s">
        <v>185</v>
      </c>
      <c r="C56" s="732" t="s">
        <v>520</v>
      </c>
      <c r="D56" s="732"/>
      <c r="E56" s="732"/>
      <c r="F56" s="732"/>
      <c r="G56" s="732"/>
      <c r="H56" s="732"/>
      <c r="I56" s="732"/>
      <c r="J56" s="345" t="s">
        <v>185</v>
      </c>
      <c r="K56" s="343"/>
    </row>
    <row r="57" spans="1:11" ht="36.75" customHeight="1">
      <c r="A57" s="343">
        <v>8</v>
      </c>
      <c r="B57" s="345" t="s">
        <v>186</v>
      </c>
      <c r="C57" s="732" t="s">
        <v>321</v>
      </c>
      <c r="D57" s="732"/>
      <c r="E57" s="732"/>
      <c r="F57" s="732"/>
      <c r="G57" s="732"/>
      <c r="H57" s="732"/>
      <c r="I57" s="732"/>
      <c r="J57" s="345" t="s">
        <v>186</v>
      </c>
      <c r="K57" s="343"/>
    </row>
    <row r="58" spans="1:11" ht="18.75" customHeight="1">
      <c r="A58" s="343">
        <v>9</v>
      </c>
      <c r="B58" s="345" t="s">
        <v>322</v>
      </c>
      <c r="C58" s="732" t="s">
        <v>515</v>
      </c>
      <c r="D58" s="732"/>
      <c r="E58" s="732"/>
      <c r="F58" s="732"/>
      <c r="G58" s="732"/>
      <c r="H58" s="732"/>
      <c r="I58" s="732"/>
      <c r="J58" s="345" t="s">
        <v>322</v>
      </c>
      <c r="K58" s="343"/>
    </row>
    <row r="59" spans="1:11">
      <c r="A59" s="343"/>
      <c r="B59" s="343"/>
      <c r="C59" s="343"/>
      <c r="D59" s="343"/>
      <c r="E59" s="343"/>
      <c r="F59" s="343"/>
      <c r="G59" s="343"/>
      <c r="H59" s="343"/>
      <c r="I59" s="343"/>
      <c r="J59" s="343"/>
      <c r="K59" s="343"/>
    </row>
    <row r="60" spans="1:11">
      <c r="A60" s="343"/>
      <c r="B60" s="343" t="s">
        <v>367</v>
      </c>
      <c r="C60" s="343" t="s">
        <v>144</v>
      </c>
      <c r="D60" s="343" t="s">
        <v>368</v>
      </c>
      <c r="E60" s="343"/>
      <c r="F60" s="343" t="s">
        <v>369</v>
      </c>
      <c r="G60" s="343" t="s">
        <v>370</v>
      </c>
      <c r="H60" s="343" t="s">
        <v>397</v>
      </c>
      <c r="I60" s="343"/>
      <c r="J60" s="343"/>
      <c r="K60" s="343"/>
    </row>
    <row r="61" spans="1:11" ht="43.5" customHeight="1">
      <c r="A61" s="343">
        <v>1</v>
      </c>
      <c r="B61" s="346" t="str">
        <f>INDEX('プルダウン（非表示予定）'!B62:B86,$A$61)</f>
        <v>土壌</v>
      </c>
      <c r="C61" s="347">
        <f>INDEX(C62:C86,$A$61)</f>
        <v>20</v>
      </c>
      <c r="D61" s="348" t="str">
        <f>INDEX(D62:D86,$A$61)</f>
        <v>赤</v>
      </c>
      <c r="E61" s="348">
        <f>INDEX(E62:E86,$A$61)</f>
        <v>1</v>
      </c>
      <c r="F61" s="345" t="str">
        <f>INDEX(B50:B58,E61)</f>
        <v>№7</v>
      </c>
      <c r="G61" s="345" t="str">
        <f>INDEX(C50:C58,E61)</f>
        <v>平成31年　原子力規制庁　放射能測定法シリーズ24 「緊急時におけるガンマ線スペクトロメトリーのための試料前処理法」
令和2年　原子力規制庁　放射能測定法シリーズ7 「ゲルマニウム半導体検出器によるガンマ線スペクトロメトリー」</v>
      </c>
      <c r="H61" s="345" t="str">
        <f>INDEX(F62:F85,$A$61)</f>
        <v>Bq/kg</v>
      </c>
      <c r="I61" s="343"/>
      <c r="J61" s="343"/>
      <c r="K61" s="343"/>
    </row>
    <row r="62" spans="1:11">
      <c r="A62" s="343"/>
      <c r="B62" s="32" t="s">
        <v>331</v>
      </c>
      <c r="C62" s="343">
        <v>20</v>
      </c>
      <c r="D62" s="343" t="s">
        <v>363</v>
      </c>
      <c r="E62" s="343">
        <v>1</v>
      </c>
      <c r="F62" s="343" t="s">
        <v>221</v>
      </c>
      <c r="G62" s="343">
        <v>60</v>
      </c>
      <c r="H62" s="343"/>
      <c r="I62" s="343"/>
      <c r="J62" s="343"/>
      <c r="K62" s="343"/>
    </row>
    <row r="63" spans="1:11">
      <c r="A63" s="343"/>
      <c r="B63" s="30" t="s">
        <v>362</v>
      </c>
      <c r="C63" s="343">
        <v>20</v>
      </c>
      <c r="D63" s="343" t="s">
        <v>363</v>
      </c>
      <c r="E63" s="343">
        <v>1</v>
      </c>
      <c r="F63" s="343" t="s">
        <v>221</v>
      </c>
      <c r="G63" s="343">
        <v>60</v>
      </c>
      <c r="H63" s="343"/>
      <c r="I63" s="343"/>
      <c r="J63" s="343"/>
      <c r="K63" s="343"/>
    </row>
    <row r="64" spans="1:11">
      <c r="A64" s="343"/>
      <c r="B64" s="30" t="s">
        <v>333</v>
      </c>
      <c r="C64" s="343">
        <v>20</v>
      </c>
      <c r="D64" s="343" t="s">
        <v>363</v>
      </c>
      <c r="E64" s="343">
        <v>3</v>
      </c>
      <c r="F64" s="343" t="s">
        <v>221</v>
      </c>
      <c r="G64" s="343">
        <v>60</v>
      </c>
      <c r="H64" s="343"/>
      <c r="I64" s="343"/>
      <c r="J64" s="343"/>
      <c r="K64" s="343"/>
    </row>
    <row r="65" spans="1:11">
      <c r="A65" s="343"/>
      <c r="B65" s="30" t="s">
        <v>332</v>
      </c>
      <c r="C65" s="343">
        <v>20</v>
      </c>
      <c r="D65" s="343" t="s">
        <v>363</v>
      </c>
      <c r="E65" s="343">
        <v>3</v>
      </c>
      <c r="F65" s="343" t="s">
        <v>221</v>
      </c>
      <c r="G65" s="343">
        <v>60</v>
      </c>
      <c r="H65" s="343"/>
      <c r="I65" s="343"/>
      <c r="J65" s="343"/>
      <c r="K65" s="343"/>
    </row>
    <row r="66" spans="1:11">
      <c r="A66" s="343"/>
      <c r="B66" s="29" t="s">
        <v>334</v>
      </c>
      <c r="C66" s="343">
        <v>20</v>
      </c>
      <c r="D66" s="343" t="s">
        <v>363</v>
      </c>
      <c r="E66" s="343">
        <v>3</v>
      </c>
      <c r="F66" s="343" t="s">
        <v>221</v>
      </c>
      <c r="G66" s="343">
        <v>60</v>
      </c>
      <c r="H66" s="343"/>
      <c r="I66" s="343"/>
      <c r="J66" s="343"/>
      <c r="K66" s="343"/>
    </row>
    <row r="67" spans="1:11">
      <c r="A67" s="343"/>
      <c r="B67" s="29" t="s">
        <v>374</v>
      </c>
      <c r="C67" s="343">
        <v>20</v>
      </c>
      <c r="D67" s="343" t="s">
        <v>363</v>
      </c>
      <c r="E67" s="343">
        <v>8</v>
      </c>
      <c r="F67" s="343" t="s">
        <v>221</v>
      </c>
      <c r="G67" s="343">
        <v>60</v>
      </c>
      <c r="H67" s="343"/>
      <c r="I67" s="343"/>
      <c r="J67" s="343"/>
      <c r="K67" s="343"/>
    </row>
    <row r="68" spans="1:11">
      <c r="A68" s="343"/>
      <c r="B68" s="29" t="s">
        <v>375</v>
      </c>
      <c r="C68" s="343">
        <v>5</v>
      </c>
      <c r="D68" s="343" t="s">
        <v>363</v>
      </c>
      <c r="E68" s="343">
        <v>7</v>
      </c>
      <c r="F68" s="343" t="s">
        <v>221</v>
      </c>
      <c r="G68" s="343">
        <v>60</v>
      </c>
      <c r="H68" s="343"/>
      <c r="I68" s="343"/>
      <c r="J68" s="343"/>
      <c r="K68" s="343"/>
    </row>
    <row r="69" spans="1:11">
      <c r="A69" s="343"/>
      <c r="B69" s="29" t="s">
        <v>373</v>
      </c>
      <c r="C69" s="343">
        <v>5</v>
      </c>
      <c r="D69" s="343" t="s">
        <v>363</v>
      </c>
      <c r="E69" s="343">
        <v>1</v>
      </c>
      <c r="F69" s="343" t="s">
        <v>221</v>
      </c>
      <c r="G69" s="343">
        <v>60</v>
      </c>
      <c r="H69" s="343"/>
      <c r="I69" s="343"/>
      <c r="J69" s="343"/>
      <c r="K69" s="343"/>
    </row>
    <row r="70" spans="1:11">
      <c r="A70" s="343"/>
      <c r="B70" s="29" t="str">
        <f>IF(依頼入力フォーム!L100="","その他固体",依頼入力フォーム!L100)</f>
        <v>その他固体</v>
      </c>
      <c r="C70" s="343">
        <v>20</v>
      </c>
      <c r="D70" s="343" t="s">
        <v>363</v>
      </c>
      <c r="E70" s="343">
        <v>2</v>
      </c>
      <c r="F70" s="343" t="s">
        <v>221</v>
      </c>
      <c r="G70" s="343">
        <v>60</v>
      </c>
      <c r="H70" s="343"/>
      <c r="I70" s="343"/>
      <c r="J70" s="343"/>
      <c r="K70" s="343"/>
    </row>
    <row r="71" spans="1:11">
      <c r="A71" s="343"/>
      <c r="B71" s="29" t="s">
        <v>336</v>
      </c>
      <c r="C71" s="343">
        <v>2</v>
      </c>
      <c r="D71" s="343" t="s">
        <v>190</v>
      </c>
      <c r="E71" s="343">
        <v>3</v>
      </c>
      <c r="F71" s="343" t="s">
        <v>223</v>
      </c>
      <c r="G71" s="343">
        <v>61</v>
      </c>
      <c r="H71" s="343"/>
      <c r="I71" s="343"/>
      <c r="J71" s="343"/>
      <c r="K71" s="343"/>
    </row>
    <row r="72" spans="1:11">
      <c r="A72" s="343"/>
      <c r="B72" s="29" t="s">
        <v>335</v>
      </c>
      <c r="C72" s="343">
        <v>1</v>
      </c>
      <c r="D72" s="343" t="s">
        <v>364</v>
      </c>
      <c r="E72" s="343">
        <v>3</v>
      </c>
      <c r="F72" s="343" t="s">
        <v>223</v>
      </c>
      <c r="G72" s="343">
        <v>61</v>
      </c>
      <c r="H72" s="343"/>
      <c r="I72" s="343"/>
      <c r="J72" s="343"/>
      <c r="K72" s="343"/>
    </row>
    <row r="73" spans="1:11">
      <c r="A73" s="343"/>
      <c r="B73" s="31" t="s">
        <v>337</v>
      </c>
      <c r="C73" s="343">
        <v>2</v>
      </c>
      <c r="D73" s="343" t="s">
        <v>364</v>
      </c>
      <c r="E73" s="343">
        <v>3</v>
      </c>
      <c r="F73" s="343" t="s">
        <v>223</v>
      </c>
      <c r="G73" s="343">
        <v>61</v>
      </c>
      <c r="H73" s="343"/>
      <c r="I73" s="343"/>
      <c r="J73" s="343"/>
      <c r="K73" s="343"/>
    </row>
    <row r="74" spans="1:11">
      <c r="A74" s="343"/>
      <c r="B74" s="29" t="s">
        <v>372</v>
      </c>
      <c r="C74" s="343">
        <v>2</v>
      </c>
      <c r="D74" s="343" t="s">
        <v>364</v>
      </c>
      <c r="E74" s="343">
        <v>6</v>
      </c>
      <c r="F74" s="343" t="s">
        <v>221</v>
      </c>
      <c r="G74" s="343">
        <v>60</v>
      </c>
      <c r="H74" s="343"/>
      <c r="I74" s="343"/>
      <c r="J74" s="343"/>
      <c r="K74" s="343"/>
    </row>
    <row r="75" spans="1:11">
      <c r="A75" s="343"/>
      <c r="B75" s="29" t="s">
        <v>338</v>
      </c>
      <c r="C75" s="343">
        <v>2</v>
      </c>
      <c r="D75" s="343" t="s">
        <v>364</v>
      </c>
      <c r="E75" s="343">
        <v>3</v>
      </c>
      <c r="F75" s="343" t="s">
        <v>223</v>
      </c>
      <c r="G75" s="343">
        <v>61</v>
      </c>
      <c r="H75" s="343"/>
      <c r="I75" s="343"/>
      <c r="J75" s="343"/>
      <c r="K75" s="343"/>
    </row>
    <row r="76" spans="1:11">
      <c r="A76" s="343"/>
      <c r="B76" s="29" t="s">
        <v>380</v>
      </c>
      <c r="C76" s="343">
        <v>10</v>
      </c>
      <c r="D76" s="343" t="s">
        <v>191</v>
      </c>
      <c r="E76" s="343">
        <f>IF(依頼入力フォーム!$BK$89=TRUE,4,5)</f>
        <v>5</v>
      </c>
      <c r="F76" s="343" t="s">
        <v>221</v>
      </c>
      <c r="G76" s="343">
        <v>60</v>
      </c>
      <c r="H76" s="343"/>
      <c r="I76" s="343"/>
      <c r="J76" s="343"/>
      <c r="K76" s="343"/>
    </row>
    <row r="77" spans="1:11">
      <c r="A77" s="343"/>
      <c r="B77" s="29" t="s">
        <v>383</v>
      </c>
      <c r="C77" s="343">
        <v>10</v>
      </c>
      <c r="D77" s="343" t="s">
        <v>365</v>
      </c>
      <c r="E77" s="343">
        <f>IF(依頼入力フォーム!$BK$89=TRUE,4,5)</f>
        <v>5</v>
      </c>
      <c r="F77" s="343" t="s">
        <v>221</v>
      </c>
      <c r="G77" s="343">
        <v>60</v>
      </c>
      <c r="H77" s="343"/>
      <c r="I77" s="343"/>
      <c r="J77" s="343"/>
      <c r="K77" s="343"/>
    </row>
    <row r="78" spans="1:11">
      <c r="A78" s="343"/>
      <c r="B78" s="29" t="s">
        <v>340</v>
      </c>
      <c r="C78" s="343">
        <v>10</v>
      </c>
      <c r="D78" s="343" t="s">
        <v>365</v>
      </c>
      <c r="E78" s="343">
        <f>IF(依頼入力フォーム!$BK$89=TRUE,4,5)</f>
        <v>5</v>
      </c>
      <c r="F78" s="343" t="s">
        <v>221</v>
      </c>
      <c r="G78" s="343">
        <v>60</v>
      </c>
      <c r="H78" s="343"/>
      <c r="I78" s="343"/>
      <c r="J78" s="343"/>
      <c r="K78" s="343"/>
    </row>
    <row r="79" spans="1:11">
      <c r="A79" s="343"/>
      <c r="B79" s="29" t="s">
        <v>339</v>
      </c>
      <c r="C79" s="343">
        <v>10</v>
      </c>
      <c r="D79" s="343" t="s">
        <v>365</v>
      </c>
      <c r="E79" s="343">
        <f>IF(依頼入力フォーム!$BK$89=TRUE,4,5)</f>
        <v>5</v>
      </c>
      <c r="F79" s="343" t="s">
        <v>221</v>
      </c>
      <c r="G79" s="343">
        <v>60</v>
      </c>
      <c r="H79" s="343"/>
      <c r="I79" s="343"/>
      <c r="J79" s="343"/>
      <c r="K79" s="343"/>
    </row>
    <row r="80" spans="1:11">
      <c r="A80" s="343"/>
      <c r="B80" s="29" t="s">
        <v>322</v>
      </c>
      <c r="C80" s="343">
        <v>10</v>
      </c>
      <c r="D80" s="343" t="s">
        <v>189</v>
      </c>
      <c r="E80" s="343">
        <v>9</v>
      </c>
      <c r="F80" s="343" t="s">
        <v>221</v>
      </c>
      <c r="G80" s="343">
        <v>60</v>
      </c>
      <c r="H80" s="343"/>
      <c r="I80" s="343"/>
      <c r="J80" s="343"/>
      <c r="K80" s="343"/>
    </row>
    <row r="81" spans="1:11">
      <c r="A81" s="343"/>
      <c r="B81" s="29" t="s">
        <v>386</v>
      </c>
      <c r="C81" s="343">
        <v>10</v>
      </c>
      <c r="D81" s="343" t="s">
        <v>191</v>
      </c>
      <c r="E81" s="343">
        <f>IF(依頼入力フォーム!$BK$89=TRUE,4,5)</f>
        <v>5</v>
      </c>
      <c r="F81" s="343" t="s">
        <v>221</v>
      </c>
      <c r="G81" s="343">
        <v>60</v>
      </c>
      <c r="H81" s="343"/>
      <c r="I81" s="343"/>
      <c r="J81" s="343"/>
      <c r="K81" s="343"/>
    </row>
    <row r="82" spans="1:11">
      <c r="A82" s="343"/>
      <c r="B82" s="29" t="str">
        <f>IF(依頼入力フォーム!O107="","その他食品",依頼入力フォーム!O107)</f>
        <v>その他食品</v>
      </c>
      <c r="C82" s="343">
        <v>10</v>
      </c>
      <c r="D82" s="343" t="s">
        <v>365</v>
      </c>
      <c r="E82" s="343">
        <f>IF(依頼入力フォーム!$BK$89=TRUE,4,5)</f>
        <v>5</v>
      </c>
      <c r="F82" s="343" t="s">
        <v>221</v>
      </c>
      <c r="G82" s="343">
        <v>60</v>
      </c>
      <c r="H82" s="343"/>
      <c r="I82" s="343"/>
      <c r="J82" s="343"/>
      <c r="K82" s="343"/>
    </row>
    <row r="83" spans="1:11">
      <c r="A83" s="343"/>
      <c r="B83" s="29" t="s">
        <v>341</v>
      </c>
      <c r="C83" s="343">
        <v>2</v>
      </c>
      <c r="D83" s="343" t="s">
        <v>191</v>
      </c>
      <c r="E83" s="343">
        <v>3</v>
      </c>
      <c r="F83" s="343" t="s">
        <v>489</v>
      </c>
      <c r="G83" s="343">
        <v>63</v>
      </c>
      <c r="H83" s="343"/>
      <c r="I83" s="343"/>
      <c r="J83" s="343"/>
      <c r="K83" s="343"/>
    </row>
    <row r="84" spans="1:11">
      <c r="A84" s="343"/>
      <c r="B84" s="29" t="s">
        <v>342</v>
      </c>
      <c r="C84" s="343">
        <v>2</v>
      </c>
      <c r="D84" s="343" t="s">
        <v>191</v>
      </c>
      <c r="E84" s="343">
        <v>3</v>
      </c>
      <c r="F84" s="343" t="s">
        <v>489</v>
      </c>
      <c r="G84" s="343">
        <v>63</v>
      </c>
      <c r="H84" s="343"/>
      <c r="I84" s="343"/>
      <c r="J84" s="343"/>
      <c r="K84" s="343"/>
    </row>
    <row r="85" spans="1:11">
      <c r="A85" s="343"/>
      <c r="B85" s="29" t="str">
        <f>IF(依頼入力フォーム!R110="","その他",依頼入力フォーム!R110)</f>
        <v>その他</v>
      </c>
      <c r="C85" s="343">
        <v>10</v>
      </c>
      <c r="D85" s="343" t="s">
        <v>364</v>
      </c>
      <c r="E85" s="343">
        <v>2</v>
      </c>
      <c r="F85" s="343" t="s">
        <v>221</v>
      </c>
      <c r="G85" s="343">
        <v>60</v>
      </c>
      <c r="H85" s="343"/>
      <c r="I85" s="343"/>
      <c r="J85" s="343"/>
      <c r="K85" s="343"/>
    </row>
    <row r="86" spans="1:11">
      <c r="A86" s="343"/>
      <c r="B86" s="29"/>
      <c r="C86" s="343">
        <v>10</v>
      </c>
      <c r="D86" s="343" t="s">
        <v>364</v>
      </c>
      <c r="E86" s="343">
        <v>2</v>
      </c>
      <c r="F86" s="343"/>
      <c r="G86" s="343"/>
      <c r="H86" s="343"/>
      <c r="I86" s="343"/>
      <c r="J86" s="343"/>
      <c r="K86" s="343"/>
    </row>
    <row r="87" spans="1:11">
      <c r="A87" s="343"/>
      <c r="B87" s="349"/>
      <c r="C87" s="343"/>
      <c r="D87" s="343"/>
      <c r="E87" s="343"/>
      <c r="F87" s="343"/>
      <c r="G87" s="343"/>
      <c r="H87" s="343"/>
      <c r="I87" s="343"/>
      <c r="J87" s="343"/>
      <c r="K87" s="343"/>
    </row>
    <row r="88" spans="1:11">
      <c r="A88" s="343"/>
      <c r="B88" s="349"/>
      <c r="C88" s="343"/>
      <c r="D88" s="343"/>
      <c r="E88" s="343"/>
      <c r="F88" s="343"/>
      <c r="G88" s="343"/>
      <c r="H88" s="343"/>
      <c r="I88" s="343"/>
      <c r="J88" s="343"/>
      <c r="K88" s="343"/>
    </row>
  </sheetData>
  <sheetProtection algorithmName="SHA-512" hashValue="w3sNYJDtLor1msFPl6JHXQb03hocmWKC9IO2MwJEJuKuJgJyHfECs/Aq8JGrAJfQykrIS+qKVzBeOR7G6zIAOA==" saltValue="3BPK0pfKwqRHKuVj0QUBbw==" spinCount="100000" sheet="1" objects="1" scenarios="1"/>
  <mergeCells count="13">
    <mergeCell ref="N6:O7"/>
    <mergeCell ref="P6:P7"/>
    <mergeCell ref="C49:I49"/>
    <mergeCell ref="C51:I51"/>
    <mergeCell ref="Q6:S7"/>
    <mergeCell ref="C56:I56"/>
    <mergeCell ref="C57:I57"/>
    <mergeCell ref="C58:I58"/>
    <mergeCell ref="C50:I50"/>
    <mergeCell ref="C52:I52"/>
    <mergeCell ref="C53:I53"/>
    <mergeCell ref="C54:I54"/>
    <mergeCell ref="C55:I55"/>
  </mergeCells>
  <phoneticPr fontId="2"/>
  <conditionalFormatting sqref="O5:S5">
    <cfRule type="expression" dxfId="1" priority="3">
      <formula>$O$5="確認まち"</formula>
    </cfRule>
  </conditionalFormatting>
  <conditionalFormatting sqref="P5:S5">
    <cfRule type="cellIs" dxfId="0" priority="2" operator="notEqual">
      <formula>"OK"</formula>
    </cfRule>
  </conditionalFormatting>
  <pageMargins left="0.7" right="0.7" top="0.75" bottom="0.75" header="0.3" footer="0.3"/>
  <pageSetup paperSize="8" scale="74"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22" id="{2F53FF47-4D71-4EF4-BD64-6397B2FBE39D}">
            <xm:f>OR(依頼入力フォーム!$G$83=$C$25,依頼入力フォーム!$G$83=$D$25)</xm:f>
            <x14:dxf/>
          </x14:cfRule>
          <xm:sqref>V74:AC81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依頼入力フォーム</vt:lpstr>
      <vt:lpstr>試料詳細情報</vt:lpstr>
      <vt:lpstr>印刷画面</vt:lpstr>
      <vt:lpstr>※試験規格</vt:lpstr>
      <vt:lpstr>プルダウン（非表示予定）</vt:lpstr>
      <vt:lpstr>依頼入力フォーム!Print_Area</vt:lpstr>
      <vt:lpstr>試料詳細情報!Print_Area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 Kumamaru</dc:creator>
  <cp:lastModifiedBy>Yui Miyamura</cp:lastModifiedBy>
  <cp:lastPrinted>2021-04-12T07:11:38Z</cp:lastPrinted>
  <dcterms:created xsi:type="dcterms:W3CDTF">2020-12-21T05:47:17Z</dcterms:created>
  <dcterms:modified xsi:type="dcterms:W3CDTF">2024-01-16T01:01:48Z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679394-fcd4-48c1-82f3-c1b8601692ff_Enabled">
    <vt:lpwstr>true</vt:lpwstr>
  </property>
  <property fmtid="{D5CDD505-2E9C-101B-9397-08002B2CF9AE}" pid="3" name="MSIP_Label_e3679394-fcd4-48c1-82f3-c1b8601692ff_SetDate">
    <vt:lpwstr>2024-01-05T08:22:32Z</vt:lpwstr>
  </property>
  <property fmtid="{D5CDD505-2E9C-101B-9397-08002B2CF9AE}" pid="4" name="MSIP_Label_e3679394-fcd4-48c1-82f3-c1b8601692ff_Method">
    <vt:lpwstr>Standard</vt:lpwstr>
  </property>
  <property fmtid="{D5CDD505-2E9C-101B-9397-08002B2CF9AE}" pid="5" name="MSIP_Label_e3679394-fcd4-48c1-82f3-c1b8601692ff_Name">
    <vt:lpwstr>Eurofins Internal</vt:lpwstr>
  </property>
  <property fmtid="{D5CDD505-2E9C-101B-9397-08002B2CF9AE}" pid="6" name="MSIP_Label_e3679394-fcd4-48c1-82f3-c1b8601692ff_SiteId">
    <vt:lpwstr>d741c19a-4e51-4581-9b5a-e86beeba1f7d</vt:lpwstr>
  </property>
  <property fmtid="{D5CDD505-2E9C-101B-9397-08002B2CF9AE}" pid="7" name="MSIP_Label_e3679394-fcd4-48c1-82f3-c1b8601692ff_ActionId">
    <vt:lpwstr>37ba0a13-724e-4c3d-997c-995679fd4914</vt:lpwstr>
  </property>
  <property fmtid="{D5CDD505-2E9C-101B-9397-08002B2CF9AE}" pid="8" name="MSIP_Label_e3679394-fcd4-48c1-82f3-c1b8601692ff_ContentBits">
    <vt:lpwstr>0</vt:lpwstr>
  </property>
</Properties>
</file>